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0" yWindow="1100" windowWidth="25580" windowHeight="15380" tabRatio="600" firstSheet="0" activeTab="0" autoFilterDateGrouping="1"/>
  </bookViews>
  <sheets>
    <sheet xmlns:r="http://schemas.openxmlformats.org/officeDocument/2006/relationships" name="Modèle DCF - EXEMPLE" sheetId="1" state="visible" r:id="rId1"/>
    <sheet xmlns:r="http://schemas.openxmlformats.org/officeDocument/2006/relationships" name="Modèle DCF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xlchart.v1.0" hidden="1">'Modèle DCF - EXEMPLE'!$B$28</definedName>
    <definedName name="_xlchart.v1.1" hidden="1">'Modèle DCF - EXEMPLE'!$B$29:$B$31</definedName>
    <definedName name="_xlchart.v1.2" hidden="1">'Modèle DCF - EXEMPLE'!$C$29:$C$31</definedName>
    <definedName name="_xlchart.v1.3" hidden="1">'Modèle DCF - BLANK'!$B$27</definedName>
    <definedName name="_xlchart.v1.4" hidden="1">'Modèle DCF - BLANK'!$B$28:$B$30</definedName>
    <definedName name="_xlchart.v1.5" hidden="1">'Modèle DCF - BLANK'!$C$28:$C$30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'Modèle DCF - EXEMPLE'!$B$2:$L$35</definedName>
    <definedName name="_xlnm.Print_Area" localSheetId="1">'Modèle DCF - BLANK'!$B$1:$L$34</definedName>
  </definedNames>
  <calcPr calcId="191029" fullCalcOnLoad="1" iterate="1" iterateCount="10000"/>
</workbook>
</file>

<file path=xl/styles.xml><?xml version="1.0" encoding="utf-8"?>
<styleSheet xmlns="http://schemas.openxmlformats.org/spreadsheetml/2006/main">
  <numFmts count="7">
    <numFmt numFmtId="164" formatCode="mm/dd/yy;@"/>
    <numFmt numFmtId="165" formatCode="_-* #,##0_-;\(#,##0\)_-;_-* &quot;-&quot;_-;_-@_-"/>
    <numFmt numFmtId="166" formatCode="_(* #,##0_);_(* \(#,##0\);_(* &quot;-&quot;??_);_(@_)"/>
    <numFmt numFmtId="167" formatCode="_-* #,##0.00_-;\-* #,##0.00_-;_-* &quot;-&quot;??_-;_-@_-"/>
    <numFmt numFmtId="168" formatCode="0.0"/>
    <numFmt numFmtId="169" formatCode="_-* #,##0.00_-;\(#,##0.00\)_-;_-* &quot;-&quot;_-;_-@_-"/>
    <numFmt numFmtId="170" formatCode="YYYY-MM-DD"/>
  </numFmts>
  <fonts count="2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rgb="FF000000"/>
      <sz val="16"/>
    </font>
    <font>
      <name val="Century Gothic"/>
      <family val="1"/>
      <color indexed="8"/>
      <sz val="10"/>
    </font>
    <font>
      <name val="Century Gothic"/>
      <family val="1"/>
      <color indexed="8"/>
      <sz val="12"/>
    </font>
    <font>
      <name val="Century Gothic"/>
      <family val="1"/>
      <b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color rgb="FF0000FF"/>
      <sz val="10"/>
    </font>
    <font>
      <name val="Century Gothic"/>
      <family val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color rgb="FF595959"/>
      <sz val="14"/>
    </font>
    <font>
      <name val="Century Gothic"/>
      <family val="1"/>
      <color rgb="FF0000FF"/>
      <sz val="14"/>
    </font>
    <font>
      <name val="Century Gothic"/>
      <family val="1"/>
      <color theme="1"/>
      <sz val="14"/>
    </font>
    <font>
      <name val="Century Gothic"/>
      <family val="1"/>
      <i val="1"/>
      <color rgb="FF000000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5EDBC"/>
        <bgColor indexed="64"/>
      </patternFill>
    </fill>
    <fill>
      <patternFill patternType="solid">
        <fgColor rgb="FFE7EFDA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67" fontId="2" fillId="2" borderId="0"/>
    <xf numFmtId="0" fontId="1" fillId="2" borderId="0"/>
    <xf numFmtId="9" fontId="2" fillId="2" borderId="0"/>
    <xf numFmtId="0" fontId="23" fillId="0" borderId="0"/>
  </cellStyleXfs>
  <cellXfs count="97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9" fillId="0" borderId="0" applyAlignment="1" applyProtection="1" pivotButton="0" quotePrefix="0" xfId="0">
      <alignment vertical="top"/>
      <protection locked="0" hidden="0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9" fontId="10" fillId="0" borderId="1" applyAlignment="1" pivotButton="0" quotePrefix="0" xfId="0">
      <alignment horizontal="center" vertical="center"/>
    </xf>
    <xf numFmtId="164" fontId="10" fillId="0" borderId="1" applyAlignment="1" pivotButton="0" quotePrefix="0" xfId="0">
      <alignment horizontal="center" vertical="center"/>
    </xf>
    <xf numFmtId="2" fontId="10" fillId="0" borderId="1" applyAlignment="1" pivotButton="0" quotePrefix="0" xfId="0">
      <alignment horizontal="center" vertical="center"/>
    </xf>
    <xf numFmtId="3" fontId="10" fillId="0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indent="1"/>
    </xf>
    <xf numFmtId="0" fontId="10" fillId="5" borderId="3" applyAlignment="1" pivotButton="0" quotePrefix="0" xfId="0">
      <alignment horizontal="left" vertical="center" indent="1"/>
    </xf>
    <xf numFmtId="3" fontId="10" fillId="0" borderId="3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5" fillId="2" borderId="0" applyAlignment="1" applyProtection="1" pivotButton="0" quotePrefix="0" xfId="3">
      <alignment vertical="center"/>
      <protection locked="0" hidden="0"/>
    </xf>
    <xf numFmtId="165" fontId="12" fillId="6" borderId="1" applyAlignment="1" applyProtection="1" pivotButton="0" quotePrefix="0" xfId="3">
      <alignment horizontal="center" vertical="center"/>
      <protection locked="0" hidden="0"/>
    </xf>
    <xf numFmtId="0" fontId="12" fillId="6" borderId="1" applyAlignment="1" applyProtection="1" pivotButton="0" quotePrefix="0" xfId="3">
      <alignment horizontal="center" vertical="center"/>
      <protection locked="0" hidden="0"/>
    </xf>
    <xf numFmtId="0" fontId="10" fillId="5" borderId="4" applyAlignment="1" pivotButton="0" quotePrefix="0" xfId="0">
      <alignment horizontal="left" vertical="center" indent="1"/>
    </xf>
    <xf numFmtId="0" fontId="10" fillId="5" borderId="5" applyAlignment="1" pivotButton="0" quotePrefix="0" xfId="0">
      <alignment horizontal="left" vertical="center" indent="1"/>
    </xf>
    <xf numFmtId="1" fontId="5" fillId="0" borderId="1" applyAlignment="1" applyProtection="1" pivotButton="0" quotePrefix="0" xfId="3">
      <alignment horizontal="center" vertical="center"/>
      <protection locked="0" hidden="0"/>
    </xf>
    <xf numFmtId="165" fontId="5" fillId="0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64" fontId="15" fillId="5" borderId="1" applyAlignment="1" applyProtection="1" pivotButton="0" quotePrefix="0" xfId="3">
      <alignment horizontal="center" vertical="center"/>
      <protection locked="0" hidden="0"/>
    </xf>
    <xf numFmtId="14" fontId="13" fillId="5" borderId="1" applyAlignment="1" applyProtection="1" pivotButton="0" quotePrefix="0" xfId="3">
      <alignment vertical="center"/>
      <protection locked="0" hidden="0"/>
    </xf>
    <xf numFmtId="1" fontId="5" fillId="5" borderId="1" applyAlignment="1" applyProtection="1" pivotButton="0" quotePrefix="0" xfId="3">
      <alignment horizontal="center" vertical="center"/>
      <protection locked="0" hidden="0"/>
    </xf>
    <xf numFmtId="14" fontId="5" fillId="5" borderId="1" applyAlignment="1" applyProtection="1" pivotButton="0" quotePrefix="0" xfId="3">
      <alignment vertical="center"/>
      <protection locked="0" hidden="0"/>
    </xf>
    <xf numFmtId="165" fontId="5" fillId="5" borderId="1" applyAlignment="1" applyProtection="1" pivotButton="0" quotePrefix="0" xfId="3">
      <alignment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6" fontId="5" fillId="5" borderId="1" applyAlignment="1" applyProtection="1" pivotButton="0" quotePrefix="0" xfId="3">
      <alignment vertical="center"/>
      <protection locked="0" hidden="0"/>
    </xf>
    <xf numFmtId="165" fontId="15" fillId="5" borderId="1" applyAlignment="1" applyProtection="1" pivotButton="0" quotePrefix="0" xfId="3">
      <alignment vertical="center"/>
      <protection locked="0" hidden="0"/>
    </xf>
    <xf numFmtId="165" fontId="5" fillId="5" borderId="3" applyAlignment="1" applyProtection="1" pivotButton="0" quotePrefix="0" xfId="3">
      <alignment vertical="center"/>
      <protection locked="0" hidden="0"/>
    </xf>
    <xf numFmtId="168" fontId="10" fillId="0" borderId="1" applyAlignment="1" pivotButton="0" quotePrefix="0" xfId="0">
      <alignment horizontal="center" vertical="center"/>
    </xf>
    <xf numFmtId="0" fontId="10" fillId="6" borderId="1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indent="1"/>
    </xf>
    <xf numFmtId="0" fontId="10" fillId="7" borderId="8" applyAlignment="1" pivotButton="0" quotePrefix="0" xfId="0">
      <alignment horizontal="left" vertical="center" indent="1"/>
    </xf>
    <xf numFmtId="165" fontId="10" fillId="5" borderId="1" applyAlignment="1" pivotButton="0" quotePrefix="0" xfId="0">
      <alignment vertical="center"/>
    </xf>
    <xf numFmtId="165" fontId="10" fillId="5" borderId="3" applyAlignment="1" pivotButton="0" quotePrefix="0" xfId="0">
      <alignment vertical="center"/>
    </xf>
    <xf numFmtId="165" fontId="10" fillId="8" borderId="8" applyAlignment="1" pivotButton="0" quotePrefix="0" xfId="0">
      <alignment vertical="center"/>
    </xf>
    <xf numFmtId="165" fontId="10" fillId="0" borderId="0" applyAlignment="1" pivotButton="0" quotePrefix="0" xfId="0">
      <alignment vertical="center"/>
    </xf>
    <xf numFmtId="0" fontId="10" fillId="7" borderId="9" applyAlignment="1" pivotButton="0" quotePrefix="0" xfId="0">
      <alignment horizontal="left" vertical="center" indent="1"/>
    </xf>
    <xf numFmtId="165" fontId="10" fillId="8" borderId="9" applyAlignment="1" pivotButton="0" quotePrefix="0" xfId="0">
      <alignment horizontal="left" vertical="center" indent="1"/>
    </xf>
    <xf numFmtId="0" fontId="10" fillId="6" borderId="3" applyAlignment="1" pivotButton="0" quotePrefix="0" xfId="0">
      <alignment horizontal="left" vertical="center" wrapText="1" indent="1"/>
    </xf>
    <xf numFmtId="169" fontId="10" fillId="5" borderId="3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6" borderId="6" applyAlignment="1" pivotButton="0" quotePrefix="0" xfId="0">
      <alignment horizontal="left" vertical="center" indent="1"/>
    </xf>
    <xf numFmtId="165" fontId="10" fillId="5" borderId="6" applyAlignment="1" pivotButton="0" quotePrefix="0" xfId="0">
      <alignment vertical="center"/>
    </xf>
    <xf numFmtId="169" fontId="10" fillId="0" borderId="0" applyAlignment="1" pivotButton="0" quotePrefix="0" xfId="0">
      <alignment vertical="center"/>
    </xf>
    <xf numFmtId="9" fontId="10" fillId="5" borderId="1" applyAlignment="1" pivotButton="0" quotePrefix="0" xfId="0">
      <alignment horizontal="center" vertical="center"/>
    </xf>
    <xf numFmtId="0" fontId="10" fillId="7" borderId="1" applyAlignment="1" pivotButton="0" quotePrefix="0" xfId="0">
      <alignment horizontal="left" vertical="center" indent="1"/>
    </xf>
    <xf numFmtId="169" fontId="10" fillId="8" borderId="1" applyAlignment="1" pivotButton="0" quotePrefix="0" xfId="0">
      <alignment horizontal="right" vertical="center" indent="3"/>
    </xf>
    <xf numFmtId="0" fontId="10" fillId="7" borderId="10" applyAlignment="1" pivotButton="0" quotePrefix="0" xfId="0">
      <alignment horizontal="left" vertical="center" indent="1"/>
    </xf>
    <xf numFmtId="165" fontId="5" fillId="8" borderId="8" applyAlignment="1" applyProtection="1" pivotButton="0" quotePrefix="0" xfId="3">
      <alignment vertical="center"/>
      <protection locked="0" hidden="0"/>
    </xf>
    <xf numFmtId="0" fontId="10" fillId="7" borderId="11" applyAlignment="1" pivotButton="0" quotePrefix="0" xfId="0">
      <alignment horizontal="left" vertical="center" indent="1"/>
    </xf>
    <xf numFmtId="165" fontId="5" fillId="8" borderId="9" applyAlignment="1" applyProtection="1" pivotButton="0" quotePrefix="0" xfId="3">
      <alignment vertical="center"/>
      <protection locked="0" hidden="0"/>
    </xf>
    <xf numFmtId="165" fontId="5" fillId="2" borderId="0" applyProtection="1" pivotButton="0" quotePrefix="0" xfId="3">
      <protection locked="0" hidden="0"/>
    </xf>
    <xf numFmtId="165" fontId="17" fillId="2" borderId="0" applyProtection="1" pivotButton="0" quotePrefix="0" xfId="3">
      <protection locked="0" hidden="0"/>
    </xf>
    <xf numFmtId="165" fontId="14" fillId="2" borderId="0" applyProtection="1" pivotButton="0" quotePrefix="0" xfId="3">
      <protection locked="0" hidden="0"/>
    </xf>
    <xf numFmtId="14" fontId="14" fillId="2" borderId="0" applyProtection="1" pivotButton="0" quotePrefix="0" xfId="3">
      <protection locked="0" hidden="0"/>
    </xf>
    <xf numFmtId="165" fontId="5" fillId="2" borderId="0" applyAlignment="1" applyProtection="1" pivotButton="0" quotePrefix="0" xfId="3">
      <alignment vertical="center" wrapText="1"/>
      <protection locked="0" hidden="0"/>
    </xf>
    <xf numFmtId="165" fontId="17" fillId="2" borderId="0" applyAlignment="1" applyProtection="1" pivotButton="0" quotePrefix="0" xfId="3">
      <alignment vertical="center" wrapText="1"/>
      <protection locked="0" hidden="0"/>
    </xf>
    <xf numFmtId="165" fontId="17" fillId="2" borderId="0" applyAlignment="1" applyProtection="1" pivotButton="0" quotePrefix="0" xfId="3">
      <alignment vertical="center"/>
      <protection locked="0" hidden="0"/>
    </xf>
    <xf numFmtId="0" fontId="18" fillId="0" borderId="12" applyAlignment="1" pivotButton="0" quotePrefix="0" xfId="0">
      <alignment horizontal="left" vertical="center" readingOrder="1"/>
    </xf>
    <xf numFmtId="14" fontId="19" fillId="2" borderId="12" applyAlignment="1" applyProtection="1" pivotButton="0" quotePrefix="0" xfId="3">
      <alignment vertical="center"/>
      <protection locked="0" hidden="0"/>
    </xf>
    <xf numFmtId="165" fontId="20" fillId="2" borderId="0" applyAlignment="1" applyProtection="1" pivotButton="0" quotePrefix="0" xfId="3">
      <alignment vertical="center"/>
      <protection locked="0" hidden="0"/>
    </xf>
    <xf numFmtId="165" fontId="20" fillId="2" borderId="12" applyAlignment="1" applyProtection="1" pivotButton="0" quotePrefix="0" xfId="3">
      <alignment vertical="center"/>
      <protection locked="0" hidden="0"/>
    </xf>
    <xf numFmtId="165" fontId="17" fillId="2" borderId="12" applyAlignment="1" applyProtection="1" pivotButton="0" quotePrefix="0" xfId="3">
      <alignment vertical="center"/>
      <protection locked="0" hidden="0"/>
    </xf>
    <xf numFmtId="165" fontId="5" fillId="2" borderId="12" applyAlignment="1" applyProtection="1" pivotButton="0" quotePrefix="0" xfId="3">
      <alignment vertical="center"/>
      <protection locked="0" hidden="0"/>
    </xf>
    <xf numFmtId="0" fontId="10" fillId="9" borderId="1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indent="1"/>
    </xf>
    <xf numFmtId="0" fontId="10" fillId="9" borderId="3" applyAlignment="1" pivotButton="0" quotePrefix="0" xfId="0">
      <alignment horizontal="left" vertical="center" wrapText="1" indent="1"/>
    </xf>
    <xf numFmtId="165" fontId="10" fillId="10" borderId="1" applyAlignment="1" pivotButton="0" quotePrefix="0" xfId="0">
      <alignment horizontal="left" vertical="center" indent="1"/>
    </xf>
    <xf numFmtId="165" fontId="10" fillId="10" borderId="3" applyAlignment="1" pivotButton="0" quotePrefix="0" xfId="0">
      <alignment horizontal="left" vertical="center" indent="1"/>
    </xf>
    <xf numFmtId="169" fontId="10" fillId="10" borderId="3" applyAlignment="1" pivotButton="0" quotePrefix="0" xfId="0">
      <alignment vertical="center"/>
    </xf>
    <xf numFmtId="0" fontId="21" fillId="0" borderId="0" applyAlignment="1" applyProtection="1" pivotButton="0" quotePrefix="0" xfId="0">
      <alignment vertical="top"/>
      <protection locked="0" hidden="0"/>
    </xf>
    <xf numFmtId="0" fontId="22" fillId="4" borderId="0" applyAlignment="1" applyProtection="1" pivotButton="0" quotePrefix="0" xfId="1">
      <alignment horizontal="center" vertical="center"/>
      <protection locked="0" hidden="0"/>
    </xf>
    <xf numFmtId="164" fontId="5" fillId="5" borderId="1" applyAlignment="1" applyProtection="1" pivotButton="0" quotePrefix="0" xfId="3">
      <alignment horizontal="center" vertical="center"/>
      <protection locked="0" hidden="0"/>
    </xf>
    <xf numFmtId="170" fontId="5" fillId="5" borderId="1" applyAlignment="1" applyProtection="1" pivotButton="0" quotePrefix="0" xfId="3">
      <alignment horizontal="center" vertical="center"/>
      <protection locked="0" hidden="0"/>
    </xf>
    <xf numFmtId="164" fontId="15" fillId="5" borderId="1" applyAlignment="1" applyProtection="1" pivotButton="0" quotePrefix="0" xfId="3">
      <alignment horizontal="center" vertical="center"/>
      <protection locked="0" hidden="0"/>
    </xf>
    <xf numFmtId="167" fontId="5" fillId="5" borderId="1" applyAlignment="1" applyProtection="1" pivotButton="0" quotePrefix="0" xfId="3">
      <alignment horizontal="center" vertical="center"/>
      <protection locked="0" hidden="0"/>
    </xf>
    <xf numFmtId="168" fontId="10" fillId="0" borderId="1" applyAlignment="1" pivotButton="0" quotePrefix="0" xfId="0">
      <alignment horizontal="center" vertical="center"/>
    </xf>
    <xf numFmtId="170" fontId="10" fillId="0" borderId="1" applyAlignment="1" pivotButton="0" quotePrefix="0" xfId="0">
      <alignment horizontal="center" vertical="center"/>
    </xf>
    <xf numFmtId="166" fontId="5" fillId="5" borderId="1" applyAlignment="1" applyProtection="1" pivotButton="0" quotePrefix="0" xfId="3">
      <alignment vertical="center"/>
      <protection locked="0" hidden="0"/>
    </xf>
    <xf numFmtId="166" fontId="5" fillId="0" borderId="1" applyAlignment="1" applyProtection="1" pivotButton="0" quotePrefix="0" xfId="3">
      <alignment vertical="center"/>
      <protection locked="0" hidden="0"/>
    </xf>
    <xf numFmtId="169" fontId="10" fillId="0" borderId="0" applyAlignment="1" pivotButton="0" quotePrefix="0" xfId="0">
      <alignment vertical="center"/>
    </xf>
    <xf numFmtId="169" fontId="10" fillId="5" borderId="3" applyAlignment="1" pivotButton="0" quotePrefix="0" xfId="0">
      <alignment vertical="center"/>
    </xf>
    <xf numFmtId="169" fontId="10" fillId="10" borderId="3" applyAlignment="1" pivotButton="0" quotePrefix="0" xfId="0">
      <alignment vertical="center"/>
    </xf>
    <xf numFmtId="169" fontId="10" fillId="8" borderId="1" applyAlignment="1" pivotButton="0" quotePrefix="0" xfId="0">
      <alignment horizontal="right" vertical="center" indent="3"/>
    </xf>
    <xf numFmtId="0" fontId="24" fillId="11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5509362418188997"/>
          <y val="0.05086805555555555"/>
          <w val="0.9198966032987299"/>
          <h val="0.8750287073490814"/>
        </manualLayout>
      </layout>
      <barChart>
        <barDir val="col"/>
        <grouping val="clustered"/>
        <varyColors val="0"/>
        <ser>
          <idx val="0"/>
          <order val="0"/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numFmt formatCode="&quot;$&quot;#,##0"/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5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'Modèle DCF - EXEMPLE'!$G$8:$K$8</f>
              <numCache>
                <formatCode>mm/dd/yy;@</formatCode>
                <ptCount val="5"/>
                <pt idx="0">
                  <v>45838</v>
                </pt>
                <pt idx="1">
                  <v>46203</v>
                </pt>
                <pt idx="2">
                  <v>46568</v>
                </pt>
                <pt idx="3">
                  <v>46934</v>
                </pt>
                <pt idx="4">
                  <v>47299</v>
                </pt>
              </numCache>
            </numRef>
          </cat>
          <val>
            <numRef>
              <f>'Modèle DCF - EXEMPLE'!$G$18:$K$18</f>
              <numCache>
                <formatCode>_-* #,##0_-;\(#,##0\)_-;_-* "-"_-;_-@_-</formatCode>
                <ptCount val="5"/>
                <pt idx="0">
                  <v>0</v>
                </pt>
                <pt idx="1">
                  <v>38217</v>
                </pt>
                <pt idx="2">
                  <v>40380</v>
                </pt>
                <pt idx="3">
                  <v>42250</v>
                </pt>
                <pt idx="4">
                  <v>44400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5"/>
        <axId val="542849320"/>
        <axId val="542849648"/>
      </barChart>
      <dateAx>
        <axId val="542849320"/>
        <scaling>
          <orientation val="minMax"/>
        </scaling>
        <delete val="0"/>
        <axPos val="b"/>
        <numFmt formatCode="yyyy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648"/>
        <crosses val="autoZero"/>
        <lblOffset val="100"/>
        <baseTimeUnit val="years"/>
        <majorUnit val="1"/>
        <majorTimeUnit val="years"/>
        <minorUnit val="1"/>
        <minorTimeUnit val="years"/>
      </dateAx>
      <valAx>
        <axId val="542849648"/>
        <scaling>
          <orientation val="minMax"/>
        </scaling>
        <delete val="0"/>
        <axPos val="l"/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3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5509362418188997"/>
          <y val="0.05086805555555555"/>
          <w val="0.9198966032987299"/>
          <h val="0.8750287073490814"/>
        </manualLayout>
      </layout>
      <barChart>
        <barDir val="col"/>
        <grouping val="clustered"/>
        <varyColors val="0"/>
        <ser>
          <idx val="0"/>
          <order val="0"/>
          <spPr>
            <a:gradFill xmlns:a="http://schemas.openxmlformats.org/drawingml/2006/main">
              <a:gsLst>
                <a:gs pos="0">
                  <a:srgbClr val="92D050"/>
                </a:gs>
                <a:gs pos="100000">
                  <a:srgbClr val="00B050"/>
                </a:gs>
              </a:gsLst>
              <a:lin ang="27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dLbls>
            <numFmt formatCode="&quot;$&quot;#,##0"/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5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t/>
                </a:r>
                <a:endParaRPr lang="ru-RU"/>
              </a:p>
            </txPr>
            <dLblPos val="out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numRef>
              <f>'Modèle DCF - BLANK'!$G$7:$K$7</f>
              <numCache>
                <formatCode>mm/dd/yy;@</formatCode>
                <ptCount val="5"/>
                <pt idx="0">
                  <v>45838</v>
                </pt>
                <pt idx="1">
                  <v>46203</v>
                </pt>
                <pt idx="2">
                  <v>46568</v>
                </pt>
                <pt idx="3">
                  <v>46934</v>
                </pt>
                <pt idx="4">
                  <v>47299</v>
                </pt>
              </numCache>
            </numRef>
          </cat>
          <val>
            <numRef>
              <f>'Modèle DCF - BLANK'!$G$17:$K$17</f>
              <numCache>
                <formatCode>_-* #,##0_-;\(#,##0\)_-;_-* "-"_-;_-@_-</formatCode>
                <ptCount val="5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5"/>
        <axId val="542849320"/>
        <axId val="542849648"/>
      </barChart>
      <dateAx>
        <axId val="542849320"/>
        <scaling>
          <orientation val="minMax"/>
        </scaling>
        <delete val="0"/>
        <axPos val="b"/>
        <numFmt formatCode="yyyy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648"/>
        <crosses val="autoZero"/>
        <lblOffset val="100"/>
        <baseTimeUnit val="years"/>
        <majorUnit val="1"/>
        <majorTimeUnit val="years"/>
        <minorUnit val="1"/>
        <minorTimeUnit val="years"/>
      </dateAx>
      <valAx>
        <axId val="542849648"/>
        <scaling>
          <orientation val="minMax"/>
        </scaling>
        <delete val="0"/>
        <axPos val="l"/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t/>
            </a:r>
            <a:endParaRPr lang="ru-RU"/>
          </a:p>
        </txPr>
        <crossAx val="5428493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4</col>
      <colOff>92076</colOff>
      <row>4</row>
      <rowOff>28575</rowOff>
    </from>
    <to>
      <col>12</col>
      <colOff>88900</colOff>
      <row>4</row>
      <rowOff>3686175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92076</colOff>
      <row>3</row>
      <rowOff>28575</rowOff>
    </from>
    <to>
      <col>12</col>
      <colOff>88900</colOff>
      <row>3</row>
      <rowOff>3686175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discounted+cash+flow+model+17152+fr&amp;lpa=ic+discounted+cash+flow+model+1715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45"/>
  <sheetViews>
    <sheetView showGridLines="0" tabSelected="1" workbookViewId="0">
      <pane ySplit="2" topLeftCell="A3" activePane="bottomLeft" state="frozen"/>
      <selection pane="bottomLeft" activeCell="B37" sqref="B37:L37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8"/>
    <col width="16.81640625" customWidth="1" style="2" min="9" max="12"/>
    <col width="3.36328125" customWidth="1" style="2" min="13" max="13"/>
  </cols>
  <sheetData>
    <row r="1" ht="50" customHeight="1" s="2">
      <c r="C1" s="3" t="n"/>
      <c r="D1" s="3" t="n"/>
      <c r="E1" s="3" t="n"/>
      <c r="F1" s="3" t="n"/>
      <c r="G1" s="3" t="n"/>
    </row>
    <row r="2" ht="42" customFormat="1" customHeight="1" s="4">
      <c r="B2" s="5" t="inlineStr">
        <is>
          <t>MODÈLE DCF</t>
        </is>
      </c>
    </row>
    <row r="3" ht="25" customFormat="1" customHeight="1" s="10">
      <c r="B3" s="8" t="inlineStr">
        <is>
          <t>EXEMPLE</t>
        </is>
      </c>
      <c r="C3" s="9" t="n"/>
      <c r="D3" s="9" t="n"/>
      <c r="E3" s="9" t="n"/>
      <c r="F3" s="9" t="n"/>
    </row>
    <row r="4" ht="20" customFormat="1" customHeight="1" s="69" thickBot="1">
      <c r="A4" s="21" t="n"/>
      <c r="B4" s="70" t="inlineStr">
        <is>
          <t>VALEUR MARCHANDE vs VALEUR INTRINSÈQUE</t>
        </is>
      </c>
      <c r="C4" s="71" t="n"/>
      <c r="D4" s="72" t="n"/>
      <c r="E4" s="73" t="inlineStr">
        <is>
          <t>FLUX DE TRÉSORERIE</t>
        </is>
      </c>
      <c r="F4" s="74" t="n"/>
      <c r="G4" s="74" t="n"/>
      <c r="H4" s="74" t="n"/>
      <c r="I4" s="75" t="n"/>
      <c r="J4" s="75" t="n"/>
      <c r="K4" s="75" t="n"/>
      <c r="L4" s="75" t="n"/>
      <c r="M4" s="21" t="n"/>
    </row>
    <row r="5" ht="302" customFormat="1" customHeight="1" s="64">
      <c r="A5" s="63" t="n"/>
      <c r="D5" s="65" t="n"/>
      <c r="E5" s="63" t="n"/>
      <c r="F5" s="63" t="n"/>
      <c r="G5" s="63" t="n"/>
      <c r="H5" s="63" t="n"/>
      <c r="I5" s="63" t="n"/>
      <c r="J5" s="63" t="n"/>
      <c r="K5" s="63" t="n"/>
      <c r="L5" s="63" t="n"/>
      <c r="M5" s="63" t="n"/>
    </row>
    <row r="6" ht="11" customFormat="1" customHeight="1" s="64">
      <c r="A6" s="63" t="n"/>
      <c r="B6" s="63" t="n"/>
      <c r="C6" s="66" t="n"/>
      <c r="I6" s="63" t="n"/>
      <c r="J6" s="63" t="n"/>
      <c r="K6" s="63" t="n"/>
      <c r="L6" s="63" t="n"/>
      <c r="M6" s="63" t="n"/>
    </row>
    <row r="7" ht="20" customFormat="1" customHeight="1" s="64">
      <c r="A7" s="63" t="n"/>
      <c r="B7" s="20" t="inlineStr">
        <is>
          <t>HYPOTHÈSES</t>
        </is>
      </c>
      <c r="C7" s="12" t="n"/>
      <c r="D7" s="21" t="n"/>
      <c r="E7" s="20" t="inlineStr">
        <is>
          <t>FLUX DE TRÉSORERIE ACTUALISÉS</t>
        </is>
      </c>
      <c r="F7" s="22" t="inlineStr">
        <is>
          <t>ENTRÉE</t>
        </is>
      </c>
      <c r="G7" s="23">
        <f>YEAR(G8)</f>
        <v/>
      </c>
      <c r="H7" s="23">
        <f>YEAR(H8)</f>
        <v/>
      </c>
      <c r="I7" s="23">
        <f>YEAR(I8)</f>
        <v/>
      </c>
      <c r="J7" s="23">
        <f>YEAR(J8)</f>
        <v/>
      </c>
      <c r="K7" s="23">
        <f>YEAR(K8)</f>
        <v/>
      </c>
      <c r="L7" s="22" t="inlineStr">
        <is>
          <t>SORTIE</t>
        </is>
      </c>
      <c r="M7" s="67" t="n"/>
    </row>
    <row r="8" ht="20" customFormat="1" customHeight="1" s="64">
      <c r="A8" s="63" t="n"/>
      <c r="B8" s="17" t="inlineStr">
        <is>
          <t>TAUX D'IMPOSITION</t>
        </is>
      </c>
      <c r="C8" s="13" t="n">
        <v>0.22</v>
      </c>
      <c r="D8" s="21" t="n"/>
      <c r="E8" s="24" t="inlineStr">
        <is>
          <t>DATE</t>
        </is>
      </c>
      <c r="F8" s="84">
        <f>C12</f>
        <v/>
      </c>
      <c r="G8" s="85">
        <f>DATE(YEAR($C$13)+G9,6,30)</f>
        <v/>
      </c>
      <c r="H8" s="85">
        <f>DATE(YEAR($C$13)+H9,6,30)</f>
        <v/>
      </c>
      <c r="I8" s="85">
        <f>DATE(YEAR($C$13)+I9,6,30)</f>
        <v/>
      </c>
      <c r="J8" s="85">
        <f>DATE(YEAR($C$13)+J9,6,30)</f>
        <v/>
      </c>
      <c r="K8" s="85">
        <f>DATE(YEAR($C$13)+K9,6,30)</f>
        <v/>
      </c>
      <c r="L8" s="86">
        <f>K8</f>
        <v/>
      </c>
      <c r="M8" s="67" t="n"/>
    </row>
    <row r="9" ht="20" customFormat="1" customHeight="1" s="64">
      <c r="A9" s="63" t="n"/>
      <c r="B9" s="17" t="inlineStr">
        <is>
          <t>TAUX D’ESCOMPTE</t>
        </is>
      </c>
      <c r="C9" s="13" t="n">
        <v>0.1</v>
      </c>
      <c r="D9" s="21" t="n"/>
      <c r="E9" s="24" t="inlineStr">
        <is>
          <t>PÉRIODES</t>
        </is>
      </c>
      <c r="F9" s="31" t="n"/>
      <c r="G9" s="26" t="n">
        <v>0</v>
      </c>
      <c r="H9" s="32">
        <f>G9+1</f>
        <v/>
      </c>
      <c r="I9" s="32">
        <f>H9+1</f>
        <v/>
      </c>
      <c r="J9" s="32">
        <f>I9+1</f>
        <v/>
      </c>
      <c r="K9" s="32">
        <f>J9+1</f>
        <v/>
      </c>
      <c r="L9" s="33" t="n"/>
      <c r="M9" s="67" t="n"/>
    </row>
    <row r="10" ht="20" customFormat="1" customHeight="1" s="64">
      <c r="A10" s="63" t="n"/>
      <c r="B10" s="17" t="inlineStr">
        <is>
          <t>TAUX DE CROISSANCE PERPÉTUEL</t>
        </is>
      </c>
      <c r="C10" s="13" t="n">
        <v>0.05</v>
      </c>
      <c r="D10" s="21" t="n"/>
      <c r="E10" s="24" t="inlineStr">
        <is>
          <t>FRACTION DE L'ANNÉE</t>
        </is>
      </c>
      <c r="F10" s="34" t="n"/>
      <c r="G10" s="87">
        <f>YEARFRAC(F8,G8)</f>
        <v/>
      </c>
      <c r="H10" s="87">
        <f>YEARFRAC(G8,H8)</f>
        <v/>
      </c>
      <c r="I10" s="87">
        <f>YEARFRAC(H8,I8)</f>
        <v/>
      </c>
      <c r="J10" s="87">
        <f>YEARFRAC(I8,J8)</f>
        <v/>
      </c>
      <c r="K10" s="87">
        <f>YEARFRAC(J8,K8)</f>
        <v/>
      </c>
      <c r="L10" s="34" t="n"/>
      <c r="M10" s="67" t="n"/>
    </row>
    <row r="11" ht="20" customFormat="1" customHeight="1" s="64">
      <c r="A11" s="63" t="n"/>
      <c r="B11" s="17" t="inlineStr">
        <is>
          <t>MULTIPLE EV/EBITDA  ex. 2,5x</t>
        </is>
      </c>
      <c r="C11" s="88" t="n">
        <v>5.5</v>
      </c>
      <c r="D11" s="21" t="n"/>
      <c r="E11" s="24" t="inlineStr">
        <is>
          <t>L'EBIT</t>
        </is>
      </c>
      <c r="F11" s="34" t="n"/>
      <c r="G11" s="27" t="n">
        <v>50000</v>
      </c>
      <c r="H11" s="27" t="n">
        <v>52500</v>
      </c>
      <c r="I11" s="27" t="n">
        <v>55000</v>
      </c>
      <c r="J11" s="27" t="n">
        <v>57500</v>
      </c>
      <c r="K11" s="27" t="n">
        <v>60000</v>
      </c>
      <c r="L11" s="34" t="n"/>
      <c r="M11" s="67" t="n"/>
    </row>
    <row r="12" ht="20" customFormat="1" customHeight="1" s="64">
      <c r="A12" s="63" t="n"/>
      <c r="B12" s="17" t="inlineStr">
        <is>
          <t>TRANSACTION DATE</t>
        </is>
      </c>
      <c r="C12" s="89" t="n">
        <v>45838</v>
      </c>
      <c r="D12" s="21" t="n"/>
      <c r="E12" s="24" t="inlineStr">
        <is>
          <t>MOINS : TAXES AU COMPTANT</t>
        </is>
      </c>
      <c r="F12" s="34" t="n"/>
      <c r="G12" s="90">
        <f>G11*$C$8</f>
        <v/>
      </c>
      <c r="H12" s="90">
        <f>H11*$C$8</f>
        <v/>
      </c>
      <c r="I12" s="90">
        <f>I11*$C$8</f>
        <v/>
      </c>
      <c r="J12" s="90">
        <f>J11*$C$8</f>
        <v/>
      </c>
      <c r="K12" s="90">
        <f>K11*$C$8</f>
        <v/>
      </c>
      <c r="L12" s="34" t="n"/>
      <c r="M12" s="67" t="n"/>
    </row>
    <row r="13" ht="20" customFormat="1" customHeight="1" s="64">
      <c r="A13" s="63" t="n"/>
      <c r="B13" s="17" t="inlineStr">
        <is>
          <t>FIN DE L'EXERCICE</t>
        </is>
      </c>
      <c r="C13" s="89" t="n">
        <v>45838</v>
      </c>
      <c r="D13" s="21" t="n"/>
      <c r="E13" s="24" t="inlineStr">
        <is>
          <t>PLUS : D&amp;A</t>
        </is>
      </c>
      <c r="F13" s="34" t="n"/>
      <c r="G13" s="91" t="n">
        <v>12000</v>
      </c>
      <c r="H13" s="91" t="n">
        <v>12001</v>
      </c>
      <c r="I13" s="91" t="n">
        <v>12005</v>
      </c>
      <c r="J13" s="91" t="n">
        <v>12003</v>
      </c>
      <c r="K13" s="91" t="n">
        <v>12000</v>
      </c>
      <c r="L13" s="34" t="n"/>
      <c r="M13" s="67" t="n"/>
    </row>
    <row r="14" ht="20" customFormat="1" customHeight="1" s="64">
      <c r="A14" s="63" t="n"/>
      <c r="B14" s="17" t="inlineStr">
        <is>
          <t>PRIX ACTUEL</t>
        </is>
      </c>
      <c r="C14" s="15" t="n">
        <v>33</v>
      </c>
      <c r="D14" s="21" t="n"/>
      <c r="E14" s="24" t="inlineStr">
        <is>
          <t>MOINS : CAPEX</t>
        </is>
      </c>
      <c r="F14" s="34" t="n"/>
      <c r="G14" s="37">
        <f>$C$18</f>
        <v/>
      </c>
      <c r="H14" s="37">
        <f>$C$18</f>
        <v/>
      </c>
      <c r="I14" s="37">
        <f>$C$18</f>
        <v/>
      </c>
      <c r="J14" s="37">
        <f>$C$18</f>
        <v/>
      </c>
      <c r="K14" s="37">
        <f>$C$18</f>
        <v/>
      </c>
      <c r="L14" s="34" t="n"/>
      <c r="M14" s="67" t="n"/>
    </row>
    <row r="15" ht="20" customFormat="1" customHeight="1" s="64">
      <c r="A15" s="63" t="n"/>
      <c r="B15" s="17" t="inlineStr">
        <is>
          <t>ACTIONS EN CIRCULATION</t>
        </is>
      </c>
      <c r="C15" s="16" t="n">
        <v>18750</v>
      </c>
      <c r="D15" s="21" t="n"/>
      <c r="E15" s="24" t="inlineStr">
        <is>
          <t>MOINS : CHANGEMENTS DANS LA CNO</t>
        </is>
      </c>
      <c r="F15" s="34" t="n"/>
      <c r="G15" s="27" t="n">
        <v>482</v>
      </c>
      <c r="H15" s="27" t="n">
        <v>734</v>
      </c>
      <c r="I15" s="27" t="n">
        <v>525</v>
      </c>
      <c r="J15" s="27" t="n">
        <v>603</v>
      </c>
      <c r="K15" s="27" t="n">
        <v>400</v>
      </c>
      <c r="L15" s="34" t="n"/>
      <c r="M15" s="67" t="n"/>
    </row>
    <row r="16" ht="20" customFormat="1" customHeight="1" s="64">
      <c r="A16" s="63" t="n"/>
      <c r="B16" s="17" t="inlineStr">
        <is>
          <t>DETTE</t>
        </is>
      </c>
      <c r="C16" s="16" t="n">
        <v>55000</v>
      </c>
      <c r="D16" s="21" t="n"/>
      <c r="E16" s="24" t="inlineStr">
        <is>
          <t>FCF SANS EFFET DE LEVIER</t>
        </is>
      </c>
      <c r="F16" s="34" t="n"/>
      <c r="G16" s="34">
        <f>G11-G12+G13-G14-G15</f>
        <v/>
      </c>
      <c r="H16" s="34">
        <f>H11-H12+H13-H14-H15</f>
        <v/>
      </c>
      <c r="I16" s="34">
        <f>I11-I12+I13-I14-I15</f>
        <v/>
      </c>
      <c r="J16" s="34">
        <f>J11-J12+J13-J14-J15</f>
        <v/>
      </c>
      <c r="K16" s="34">
        <f>K11-K12+K13-K14-K15</f>
        <v/>
      </c>
      <c r="L16" s="34" t="n"/>
      <c r="M16" s="67" t="n"/>
    </row>
    <row r="17" ht="20" customFormat="1" customHeight="1" s="64" thickBot="1">
      <c r="A17" s="63" t="n"/>
      <c r="B17" s="17" t="inlineStr">
        <is>
          <t>ARGENT</t>
        </is>
      </c>
      <c r="C17" s="16" t="n">
        <v>357583</v>
      </c>
      <c r="D17" s="21" t="n"/>
      <c r="E17" s="25" t="inlineStr">
        <is>
          <t>(ENTRÉE) / SORTIE</t>
        </is>
      </c>
      <c r="F17" s="38">
        <f>-G25</f>
        <v/>
      </c>
      <c r="G17" s="38" t="n"/>
      <c r="H17" s="38" t="n"/>
      <c r="I17" s="38" t="n"/>
      <c r="J17" s="38" t="n"/>
      <c r="K17" s="38" t="n"/>
      <c r="L17" s="38">
        <f>C24</f>
        <v/>
      </c>
      <c r="M17" s="67" t="n"/>
    </row>
    <row r="18" ht="20" customFormat="1" customHeight="1" s="64" thickBot="1">
      <c r="A18" s="63" t="n"/>
      <c r="B18" s="18" t="inlineStr">
        <is>
          <t>LES DÉPENSES D'INVESTISSEMENT</t>
        </is>
      </c>
      <c r="C18" s="19" t="n">
        <v>14000</v>
      </c>
      <c r="D18" s="21" t="n"/>
      <c r="E18" s="61" t="inlineStr">
        <is>
          <t>TRANSACTION CF</t>
        </is>
      </c>
      <c r="F18" s="62" t="n">
        <v>0</v>
      </c>
      <c r="G18" s="62">
        <f>(G17+G16)*G10</f>
        <v/>
      </c>
      <c r="H18" s="62">
        <f>(H17+H16)*H10</f>
        <v/>
      </c>
      <c r="I18" s="62">
        <f>(I17+I16)*I10</f>
        <v/>
      </c>
      <c r="J18" s="62">
        <f>(J17+J16)*J10</f>
        <v/>
      </c>
      <c r="K18" s="62">
        <f>(K17+K16)*K10</f>
        <v/>
      </c>
      <c r="L18" s="62">
        <f>L17+L16</f>
        <v/>
      </c>
      <c r="M18" s="67" t="n"/>
    </row>
    <row r="19" hidden="1" ht="20" customFormat="1" customHeight="1" s="64" thickBot="1">
      <c r="A19" s="63" t="n"/>
      <c r="B19" s="12" t="n"/>
      <c r="C19" s="12" t="n"/>
      <c r="D19" s="21" t="n"/>
      <c r="E19" s="59" t="inlineStr">
        <is>
          <t>TRANSACTION CF</t>
        </is>
      </c>
      <c r="F19" s="60">
        <f>F17+F16</f>
        <v/>
      </c>
      <c r="G19" s="60">
        <f>(G17+G16)*G10</f>
        <v/>
      </c>
      <c r="H19" s="60">
        <f>(H17+H16)*H10</f>
        <v/>
      </c>
      <c r="I19" s="60">
        <f>(I17+I16)*I10</f>
        <v/>
      </c>
      <c r="J19" s="60">
        <f>(J17+J16)*J10</f>
        <v/>
      </c>
      <c r="K19" s="60">
        <f>(K17+K16)*K10</f>
        <v/>
      </c>
      <c r="L19" s="60">
        <f>L17</f>
        <v/>
      </c>
      <c r="M19" s="67" t="n"/>
    </row>
    <row r="20" ht="20" customFormat="1" customHeight="1" s="64">
      <c r="A20" s="63" t="n"/>
      <c r="B20" s="12" t="n"/>
      <c r="C20" s="12" t="n"/>
      <c r="D20" s="21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68" t="n"/>
    </row>
    <row r="21" ht="20" customFormat="1" customHeight="1" s="64">
      <c r="A21" s="63" t="n"/>
      <c r="B21" s="20" t="inlineStr">
        <is>
          <t>VALEUR TERMINALE</t>
        </is>
      </c>
      <c r="C21" s="12" t="n"/>
      <c r="D21" s="21" t="n"/>
      <c r="E21" s="12" t="n"/>
      <c r="F21" s="52" t="inlineStr">
        <is>
          <t>VALEUR MARCHANDE</t>
        </is>
      </c>
      <c r="G21" s="51" t="n"/>
      <c r="I21" s="20" t="inlineStr">
        <is>
          <t>VALEUR INTRINSÈQUE</t>
        </is>
      </c>
      <c r="J21" s="12" t="n"/>
      <c r="M21" s="12" t="n"/>
    </row>
    <row r="22" ht="20" customFormat="1" customHeight="1" s="64">
      <c r="A22" s="63" t="n"/>
      <c r="B22" s="40" t="inlineStr">
        <is>
          <t>CROISSANCE PERPÉTUELLE</t>
        </is>
      </c>
      <c r="C22" s="43">
        <f>(K16*(1+C10))/(C9-C10)</f>
        <v/>
      </c>
      <c r="D22" s="21" t="n"/>
      <c r="E22" s="12" t="n"/>
      <c r="F22" s="53" t="inlineStr">
        <is>
          <t>CAPITALISATION BOURSIÈRE</t>
        </is>
      </c>
      <c r="G22" s="54">
        <f>C15*C14</f>
        <v/>
      </c>
      <c r="I22" s="76" t="inlineStr">
        <is>
          <t>VALEUR D'ENTREPRISE</t>
        </is>
      </c>
      <c r="J22" s="79">
        <f>IFERROR(XNPV(C9,F18:L18,F8:L8),"0")</f>
        <v/>
      </c>
      <c r="M22" s="12" t="n"/>
    </row>
    <row r="23" ht="20" customFormat="1" customHeight="1" s="64" thickBot="1">
      <c r="A23" s="63" t="n"/>
      <c r="B23" s="41" t="inlineStr">
        <is>
          <t>EV / EBITDA</t>
        </is>
      </c>
      <c r="C23" s="44">
        <f>C11*(K11+K13)</f>
        <v/>
      </c>
      <c r="D23" s="21" t="n"/>
      <c r="E23" s="12" t="n"/>
      <c r="F23" s="40" t="inlineStr">
        <is>
          <t>PLUS : DETTE</t>
        </is>
      </c>
      <c r="G23" s="43">
        <f>C16</f>
        <v/>
      </c>
      <c r="I23" s="76" t="inlineStr">
        <is>
          <t>PLUS: ESPÈCES</t>
        </is>
      </c>
      <c r="J23" s="79">
        <f>+C17</f>
        <v/>
      </c>
      <c r="M23" s="12" t="n"/>
    </row>
    <row r="24" ht="20" customFormat="1" customHeight="1" s="64" thickBot="1">
      <c r="A24" s="63" t="n"/>
      <c r="B24" s="42" t="inlineStr">
        <is>
          <t>MOYENNE</t>
        </is>
      </c>
      <c r="C24" s="45">
        <f>AVERAGE(C22:C23)</f>
        <v/>
      </c>
      <c r="D24" s="21" t="n"/>
      <c r="E24" s="12" t="n"/>
      <c r="F24" s="41" t="inlineStr">
        <is>
          <t>MOINS : ARGENT COMPTANT</t>
        </is>
      </c>
      <c r="G24" s="44">
        <f>+C17</f>
        <v/>
      </c>
      <c r="I24" s="77" t="inlineStr">
        <is>
          <t>MOINS : DETTE</t>
        </is>
      </c>
      <c r="J24" s="80">
        <f>+C16</f>
        <v/>
      </c>
      <c r="M24" s="12" t="n"/>
    </row>
    <row r="25" ht="20" customFormat="1" customHeight="1" s="64" thickBot="1">
      <c r="A25" s="63" t="n"/>
      <c r="B25" s="12" t="n"/>
      <c r="C25" s="12" t="n"/>
      <c r="D25" s="21" t="n"/>
      <c r="E25" s="12" t="n"/>
      <c r="F25" s="42" t="inlineStr">
        <is>
          <t>VALEUR D'ENTREPRISE</t>
        </is>
      </c>
      <c r="G25" s="45">
        <f>G22+G23-G24</f>
        <v/>
      </c>
      <c r="I25" s="47" t="inlineStr">
        <is>
          <t>VALEUR DE L'ÉQUITÉ</t>
        </is>
      </c>
      <c r="J25" s="48">
        <f>J22+J23-J24</f>
        <v/>
      </c>
      <c r="M25" s="12" t="n"/>
    </row>
    <row r="26" ht="11" customFormat="1" customHeight="1" s="64">
      <c r="A26" s="63" t="n"/>
      <c r="B26" s="12" t="n"/>
      <c r="C26" s="12" t="n"/>
      <c r="D26" s="69" t="n"/>
      <c r="E26" s="12" t="n"/>
      <c r="F26" s="12" t="n"/>
      <c r="G26" s="92" t="n"/>
      <c r="I26" s="12" t="n"/>
      <c r="J26" s="46" t="n"/>
      <c r="M26" s="12" t="n"/>
    </row>
    <row r="27" ht="35" customFormat="1" customHeight="1" s="64" thickBot="1">
      <c r="A27" s="63" t="n"/>
      <c r="B27" s="12" t="n"/>
      <c r="C27" s="12" t="n"/>
      <c r="D27" s="69" t="n"/>
      <c r="E27" s="12" t="n"/>
      <c r="F27" s="49" t="inlineStr">
        <is>
          <t>VALEUR DE L'ACTION / ACTION</t>
        </is>
      </c>
      <c r="G27" s="93">
        <f>C14</f>
        <v/>
      </c>
      <c r="I27" s="78" t="inlineStr">
        <is>
          <t>VALEUR DE L'ACTION / ACTION</t>
        </is>
      </c>
      <c r="J27" s="94">
        <f>J25/C15</f>
        <v/>
      </c>
      <c r="M27" s="12" t="n"/>
    </row>
    <row r="28" ht="20" customFormat="1" customHeight="1" s="64">
      <c r="A28" s="63" t="n"/>
      <c r="B28" s="20" t="inlineStr">
        <is>
          <t>VALEUR MARCHANDE vs VALEUR INTRINSÈQUE</t>
        </is>
      </c>
      <c r="C28" s="12" t="n"/>
      <c r="D28" s="69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7" t="n"/>
    </row>
    <row r="29" ht="20" customFormat="1" customHeight="1" s="64">
      <c r="A29" s="63" t="n"/>
      <c r="B29" s="57" t="inlineStr">
        <is>
          <t>VALEUR MARCHANDE</t>
        </is>
      </c>
      <c r="C29" s="95">
        <f>G27</f>
        <v/>
      </c>
      <c r="D29" s="69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7" t="n"/>
    </row>
    <row r="30" ht="20" customFormat="1" customHeight="1" s="64">
      <c r="A30" s="63" t="n"/>
      <c r="B30" s="57" t="inlineStr">
        <is>
          <t>HAUSSE</t>
        </is>
      </c>
      <c r="C30" s="95">
        <f>J27-G27</f>
        <v/>
      </c>
      <c r="D30" s="69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7" t="n"/>
    </row>
    <row r="31" ht="20" customFormat="1" customHeight="1" s="64">
      <c r="A31" s="63" t="n"/>
      <c r="B31" s="57" t="inlineStr">
        <is>
          <t>VALEUR INTRINSÈQUE</t>
        </is>
      </c>
      <c r="C31" s="95">
        <f>SUM(C29:C30)</f>
        <v/>
      </c>
      <c r="D31" s="69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67" t="n"/>
    </row>
    <row r="32" ht="20" customFormat="1" customHeight="1" s="64">
      <c r="A32" s="63" t="n"/>
      <c r="B32" s="12" t="n"/>
      <c r="C32" s="12" t="n"/>
      <c r="E32" s="12" t="n"/>
      <c r="F32" s="12" t="n"/>
      <c r="G32" s="12" t="n"/>
      <c r="H32" s="12" t="n"/>
      <c r="I32" s="12" t="n"/>
      <c r="J32" s="12" t="n"/>
      <c r="K32" s="12" t="n"/>
      <c r="L32" s="12" t="n"/>
    </row>
    <row r="33" ht="20" customFormat="1" customHeight="1" s="64">
      <c r="A33" s="63" t="n"/>
      <c r="B33" s="20" t="inlineStr">
        <is>
          <t>TAUX DE RENDEMENT</t>
        </is>
      </c>
      <c r="C33" s="12" t="n"/>
      <c r="D33" s="69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68" t="n"/>
    </row>
    <row r="34" ht="20" customFormat="1" customHeight="1" s="64">
      <c r="A34" s="63" t="n"/>
      <c r="B34" s="40" t="inlineStr">
        <is>
          <t>HAUSSE DU PRIX CIBLE</t>
        </is>
      </c>
      <c r="C34" s="56">
        <f>J27/G27-1</f>
        <v/>
      </c>
      <c r="D34" s="69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67" t="n"/>
    </row>
    <row r="35" ht="20" customFormat="1" customHeight="1" s="64">
      <c r="A35" s="63" t="n"/>
      <c r="B35" s="40" t="inlineStr">
        <is>
          <t>TAUX DE RENDEMENT INTERNE (TRI)</t>
        </is>
      </c>
      <c r="C35" s="56">
        <f>XIRR(F19:L19,F8:L8)</f>
        <v/>
      </c>
      <c r="D35" s="69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67" t="n"/>
    </row>
    <row r="36" ht="16" customFormat="1" customHeight="1" s="64">
      <c r="A36" s="63" t="n"/>
      <c r="B36" s="63" t="n"/>
      <c r="E36" s="12" t="n"/>
      <c r="F36" s="12" t="n"/>
      <c r="G36" s="12" t="n"/>
      <c r="H36" s="12" t="n"/>
      <c r="I36" s="12" t="n"/>
      <c r="J36" s="12" t="n"/>
      <c r="K36" s="12" t="n"/>
      <c r="L36" s="12" t="n"/>
    </row>
    <row r="37" ht="50" customFormat="1" customHeight="1" s="10">
      <c r="B37" s="96" t="inlineStr">
        <is>
          <t>CLIQUEZ ICI POUR CRÉER DANS SMARTSHEET</t>
        </is>
      </c>
    </row>
    <row r="38"/>
    <row r="39"/>
    <row r="40"/>
    <row r="41"/>
    <row r="42"/>
    <row r="43"/>
    <row r="44"/>
    <row r="45"/>
  </sheetData>
  <mergeCells count="1">
    <mergeCell ref="B37:L37"/>
  </mergeCell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64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M42"/>
  <sheetViews>
    <sheetView showGridLines="0" workbookViewId="0">
      <selection activeCell="E2" sqref="E2"/>
    </sheetView>
  </sheetViews>
  <sheetFormatPr baseColWidth="8" defaultColWidth="8.81640625" defaultRowHeight="14.5"/>
  <cols>
    <col width="3.36328125" customWidth="1" style="2" min="1" max="1"/>
    <col width="27.81640625" customWidth="1" style="2" min="2" max="2"/>
    <col width="16.81640625" customWidth="1" style="2" min="3" max="3"/>
    <col width="3.36328125" customWidth="1" style="2" min="4" max="4"/>
    <col width="27.81640625" customWidth="1" style="2" min="5" max="5"/>
    <col width="16.81640625" customWidth="1" style="2" min="6" max="12"/>
    <col width="3.36328125" customWidth="1" style="2" min="13" max="13"/>
    <col width="8.81640625" customWidth="1" style="2" min="14" max="16384"/>
  </cols>
  <sheetData>
    <row r="1" ht="42" customFormat="1" customHeight="1" s="4">
      <c r="B1" s="5" t="inlineStr">
        <is>
          <t>MODÈLE DCF</t>
        </is>
      </c>
    </row>
    <row r="2" ht="25" customFormat="1" customHeight="1" s="10">
      <c r="B2" s="82" t="inlineStr">
        <is>
          <t>Utilisateur pour compléter uniquement les cellules non ombrées.</t>
        </is>
      </c>
      <c r="C2" s="9" t="n"/>
      <c r="D2" s="9" t="n"/>
      <c r="E2" s="9" t="n"/>
      <c r="F2" s="9" t="n"/>
    </row>
    <row r="3" ht="20" customFormat="1" customHeight="1" s="69" thickBot="1">
      <c r="A3" s="21" t="n"/>
      <c r="B3" s="70" t="inlineStr">
        <is>
          <t>VALEUR MARCHANDE vs VALEUR INTRINSÈQUE</t>
        </is>
      </c>
      <c r="C3" s="71" t="n"/>
      <c r="D3" s="72" t="n"/>
      <c r="E3" s="73" t="inlineStr">
        <is>
          <t>FLUX DE TRÉSORERIE</t>
        </is>
      </c>
      <c r="F3" s="74" t="n"/>
      <c r="G3" s="74" t="n"/>
      <c r="H3" s="74" t="n"/>
      <c r="I3" s="75" t="n"/>
      <c r="J3" s="75" t="n"/>
      <c r="K3" s="75" t="n"/>
      <c r="L3" s="75" t="n"/>
      <c r="M3" s="21" t="n"/>
    </row>
    <row r="4" ht="302" customFormat="1" customHeight="1" s="64">
      <c r="A4" s="63" t="n"/>
      <c r="D4" s="65" t="n"/>
      <c r="E4" s="63" t="n"/>
      <c r="F4" s="63" t="n"/>
      <c r="G4" s="63" t="n"/>
      <c r="H4" s="63" t="n"/>
      <c r="I4" s="63" t="n"/>
      <c r="J4" s="63" t="n"/>
      <c r="K4" s="63" t="n"/>
      <c r="L4" s="63" t="n"/>
      <c r="M4" s="63" t="n"/>
    </row>
    <row r="5" ht="11" customFormat="1" customHeight="1" s="64">
      <c r="A5" s="63" t="n"/>
      <c r="B5" s="63" t="n"/>
      <c r="C5" s="66" t="n"/>
      <c r="I5" s="63" t="n"/>
      <c r="J5" s="63" t="n"/>
      <c r="K5" s="63" t="n"/>
      <c r="L5" s="63" t="n"/>
      <c r="M5" s="63" t="n"/>
    </row>
    <row r="6" ht="20" customFormat="1" customHeight="1" s="64">
      <c r="A6" s="63" t="n"/>
      <c r="B6" s="20" t="inlineStr">
        <is>
          <t>HYPOTHÈSES</t>
        </is>
      </c>
      <c r="C6" s="12" t="n"/>
      <c r="D6" s="21" t="n"/>
      <c r="E6" s="20" t="inlineStr">
        <is>
          <t>FLUX DE TRÉSORERIE ACTUALISÉS</t>
        </is>
      </c>
      <c r="F6" s="22" t="inlineStr">
        <is>
          <t>ENTRÉE</t>
        </is>
      </c>
      <c r="G6" s="23">
        <f>YEAR(G7)</f>
        <v/>
      </c>
      <c r="H6" s="23">
        <f>YEAR(H7)</f>
        <v/>
      </c>
      <c r="I6" s="23">
        <f>YEAR(I7)</f>
        <v/>
      </c>
      <c r="J6" s="23">
        <f>YEAR(J7)</f>
        <v/>
      </c>
      <c r="K6" s="23">
        <f>YEAR(K7)</f>
        <v/>
      </c>
      <c r="L6" s="22" t="inlineStr">
        <is>
          <t>SORTIE</t>
        </is>
      </c>
      <c r="M6" s="67" t="n"/>
    </row>
    <row r="7" ht="20" customFormat="1" customHeight="1" s="64">
      <c r="A7" s="63" t="n"/>
      <c r="B7" s="17" t="inlineStr">
        <is>
          <t>TAUX D'IMPOSITION</t>
        </is>
      </c>
      <c r="C7" s="13" t="n">
        <v>0</v>
      </c>
      <c r="D7" s="21" t="n"/>
      <c r="E7" s="24" t="inlineStr">
        <is>
          <t>DATE</t>
        </is>
      </c>
      <c r="F7" s="84">
        <f>C11</f>
        <v/>
      </c>
      <c r="G7" s="85">
        <f>DATE(YEAR($C$12)+G8,6,30)</f>
        <v/>
      </c>
      <c r="H7" s="85">
        <f>DATE(YEAR($C$12)+H8,6,30)</f>
        <v/>
      </c>
      <c r="I7" s="85">
        <f>DATE(YEAR($C$12)+I8,6,30)</f>
        <v/>
      </c>
      <c r="J7" s="85">
        <f>DATE(YEAR($C$12)+J8,6,30)</f>
        <v/>
      </c>
      <c r="K7" s="85">
        <f>DATE(YEAR($C$12)+K8,6,30)</f>
        <v/>
      </c>
      <c r="L7" s="86">
        <f>K7</f>
        <v/>
      </c>
      <c r="M7" s="67" t="n"/>
    </row>
    <row r="8" ht="20" customFormat="1" customHeight="1" s="64">
      <c r="A8" s="63" t="n"/>
      <c r="B8" s="17" t="inlineStr">
        <is>
          <t>TAUX D’ESCOMPTE</t>
        </is>
      </c>
      <c r="C8" s="13" t="n">
        <v>0</v>
      </c>
      <c r="D8" s="21" t="n"/>
      <c r="E8" s="24" t="inlineStr">
        <is>
          <t>PÉRIODES</t>
        </is>
      </c>
      <c r="F8" s="31" t="n"/>
      <c r="G8" s="26" t="n">
        <v>0</v>
      </c>
      <c r="H8" s="32">
        <f>G8+1</f>
        <v/>
      </c>
      <c r="I8" s="32">
        <f>H8+1</f>
        <v/>
      </c>
      <c r="J8" s="32">
        <f>I8+1</f>
        <v/>
      </c>
      <c r="K8" s="32">
        <f>J8+1</f>
        <v/>
      </c>
      <c r="L8" s="33" t="n"/>
      <c r="M8" s="67" t="n"/>
    </row>
    <row r="9" ht="20" customFormat="1" customHeight="1" s="64">
      <c r="A9" s="63" t="n"/>
      <c r="B9" s="17" t="inlineStr">
        <is>
          <t>TAUX DE CROISSANCE PERPÉTUEL</t>
        </is>
      </c>
      <c r="C9" s="13" t="n">
        <v>0</v>
      </c>
      <c r="D9" s="21" t="n"/>
      <c r="E9" s="24" t="inlineStr">
        <is>
          <t>FRACTION DE L'ANNÉE</t>
        </is>
      </c>
      <c r="F9" s="34" t="n"/>
      <c r="G9" s="87">
        <f>YEARFRAC(F7,G7)</f>
        <v/>
      </c>
      <c r="H9" s="87">
        <f>YEARFRAC(G7,H7)</f>
        <v/>
      </c>
      <c r="I9" s="87">
        <f>YEARFRAC(H7,I7)</f>
        <v/>
      </c>
      <c r="J9" s="87">
        <f>YEARFRAC(I7,J7)</f>
        <v/>
      </c>
      <c r="K9" s="87">
        <f>YEARFRAC(J7,K7)</f>
        <v/>
      </c>
      <c r="L9" s="34" t="n"/>
      <c r="M9" s="67" t="n"/>
    </row>
    <row r="10" ht="20" customFormat="1" customHeight="1" s="64">
      <c r="A10" s="63" t="n"/>
      <c r="B10" s="17" t="inlineStr">
        <is>
          <t>MULTIPLE EV/EBITDA  ex. 2,5x</t>
        </is>
      </c>
      <c r="C10" s="88" t="n">
        <v>1</v>
      </c>
      <c r="D10" s="21" t="n"/>
      <c r="E10" s="24" t="inlineStr">
        <is>
          <t>L'EBIT</t>
        </is>
      </c>
      <c r="F10" s="34" t="n"/>
      <c r="G10" s="27" t="n">
        <v>0</v>
      </c>
      <c r="H10" s="27" t="n">
        <v>0</v>
      </c>
      <c r="I10" s="27" t="n">
        <v>0</v>
      </c>
      <c r="J10" s="27" t="n">
        <v>0</v>
      </c>
      <c r="K10" s="27" t="n">
        <v>0</v>
      </c>
      <c r="L10" s="34" t="n"/>
      <c r="M10" s="67" t="n"/>
    </row>
    <row r="11" ht="20" customFormat="1" customHeight="1" s="64">
      <c r="A11" s="63" t="n"/>
      <c r="B11" s="17" t="inlineStr">
        <is>
          <t>TRANSACTION DATE</t>
        </is>
      </c>
      <c r="C11" s="89" t="n">
        <v>45838</v>
      </c>
      <c r="D11" s="21" t="n"/>
      <c r="E11" s="24" t="inlineStr">
        <is>
          <t>MOINS : TAXES AU COMPTANT</t>
        </is>
      </c>
      <c r="F11" s="34" t="n"/>
      <c r="G11" s="90">
        <f>G10*$C$7</f>
        <v/>
      </c>
      <c r="H11" s="90">
        <f>H10*$C$7</f>
        <v/>
      </c>
      <c r="I11" s="90">
        <f>I10*$C$7</f>
        <v/>
      </c>
      <c r="J11" s="90">
        <f>J10*$C$7</f>
        <v/>
      </c>
      <c r="K11" s="90">
        <f>K10*$C$7</f>
        <v/>
      </c>
      <c r="L11" s="34" t="n"/>
      <c r="M11" s="67" t="n"/>
    </row>
    <row r="12" ht="20" customFormat="1" customHeight="1" s="64">
      <c r="A12" s="63" t="n"/>
      <c r="B12" s="17" t="inlineStr">
        <is>
          <t>FIN DE L'EXERCICE</t>
        </is>
      </c>
      <c r="C12" s="89" t="n">
        <v>45838</v>
      </c>
      <c r="D12" s="21" t="n"/>
      <c r="E12" s="24" t="inlineStr">
        <is>
          <t>PLUS : D&amp;A</t>
        </is>
      </c>
      <c r="F12" s="34" t="n"/>
      <c r="G12" s="91" t="n">
        <v>0</v>
      </c>
      <c r="H12" s="91" t="n">
        <v>0</v>
      </c>
      <c r="I12" s="91" t="n">
        <v>0</v>
      </c>
      <c r="J12" s="91" t="n">
        <v>0</v>
      </c>
      <c r="K12" s="91" t="n">
        <v>0</v>
      </c>
      <c r="L12" s="34" t="n"/>
      <c r="M12" s="67" t="n"/>
    </row>
    <row r="13" ht="20" customFormat="1" customHeight="1" s="64">
      <c r="A13" s="63" t="n"/>
      <c r="B13" s="17" t="inlineStr">
        <is>
          <t>PRIX ACTUEL</t>
        </is>
      </c>
      <c r="C13" s="15" t="n">
        <v>0</v>
      </c>
      <c r="D13" s="21" t="n"/>
      <c r="E13" s="24" t="inlineStr">
        <is>
          <t>MOINS : CAPEX</t>
        </is>
      </c>
      <c r="F13" s="34" t="n"/>
      <c r="G13" s="37">
        <f>$C$17</f>
        <v/>
      </c>
      <c r="H13" s="37">
        <f>$C$17</f>
        <v/>
      </c>
      <c r="I13" s="37">
        <f>$C$17</f>
        <v/>
      </c>
      <c r="J13" s="37">
        <f>$C$17</f>
        <v/>
      </c>
      <c r="K13" s="37">
        <f>$C$17</f>
        <v/>
      </c>
      <c r="L13" s="34" t="n"/>
      <c r="M13" s="67" t="n"/>
    </row>
    <row r="14" ht="20" customFormat="1" customHeight="1" s="64">
      <c r="A14" s="63" t="n"/>
      <c r="B14" s="17" t="inlineStr">
        <is>
          <t>ACTIONS EN CIRCULATION</t>
        </is>
      </c>
      <c r="C14" s="16" t="n">
        <v>0</v>
      </c>
      <c r="D14" s="21" t="n"/>
      <c r="E14" s="24" t="inlineStr">
        <is>
          <t>MOINS : CHANGEMENTS DANS LA CNO</t>
        </is>
      </c>
      <c r="F14" s="34" t="n"/>
      <c r="G14" s="27" t="n">
        <v>0</v>
      </c>
      <c r="H14" s="27" t="n">
        <v>0</v>
      </c>
      <c r="I14" s="27" t="n">
        <v>0</v>
      </c>
      <c r="J14" s="27" t="n">
        <v>0</v>
      </c>
      <c r="K14" s="27" t="n">
        <v>0</v>
      </c>
      <c r="L14" s="34" t="n"/>
      <c r="M14" s="67" t="n"/>
    </row>
    <row r="15" ht="20" customFormat="1" customHeight="1" s="64">
      <c r="A15" s="63" t="n"/>
      <c r="B15" s="17" t="inlineStr">
        <is>
          <t>DETTE</t>
        </is>
      </c>
      <c r="C15" s="16" t="n">
        <v>0</v>
      </c>
      <c r="D15" s="21" t="n"/>
      <c r="E15" s="24" t="inlineStr">
        <is>
          <t>FCF SANS EFFET DE LEVIER</t>
        </is>
      </c>
      <c r="F15" s="34" t="n"/>
      <c r="G15" s="34">
        <f>G10-G11+G12-G13-G14</f>
        <v/>
      </c>
      <c r="H15" s="34">
        <f>H10-H11+H12-H13-H14</f>
        <v/>
      </c>
      <c r="I15" s="34">
        <f>I10-I11+I12-I13-I14</f>
        <v/>
      </c>
      <c r="J15" s="34">
        <f>J10-J11+J12-J13-J14</f>
        <v/>
      </c>
      <c r="K15" s="34">
        <f>K10-K11+K12-K13-K14</f>
        <v/>
      </c>
      <c r="L15" s="34" t="n"/>
      <c r="M15" s="67" t="n"/>
    </row>
    <row r="16" ht="20" customFormat="1" customHeight="1" s="64" thickBot="1">
      <c r="A16" s="63" t="n"/>
      <c r="B16" s="17" t="inlineStr">
        <is>
          <t>ARGENT</t>
        </is>
      </c>
      <c r="C16" s="16" t="n">
        <v>0</v>
      </c>
      <c r="D16" s="21" t="n"/>
      <c r="E16" s="25" t="inlineStr">
        <is>
          <t>(ENTRÉE) / SORTIE</t>
        </is>
      </c>
      <c r="F16" s="38">
        <f>-G24</f>
        <v/>
      </c>
      <c r="G16" s="38" t="n"/>
      <c r="H16" s="38" t="n"/>
      <c r="I16" s="38" t="n"/>
      <c r="J16" s="38" t="n"/>
      <c r="K16" s="38" t="n"/>
      <c r="L16" s="38">
        <f>C23</f>
        <v/>
      </c>
      <c r="M16" s="67" t="n"/>
    </row>
    <row r="17" ht="20" customFormat="1" customHeight="1" s="64" thickBot="1">
      <c r="A17" s="63" t="n"/>
      <c r="B17" s="18" t="inlineStr">
        <is>
          <t>LES DÉPENSES D'INVESTISSEMENT</t>
        </is>
      </c>
      <c r="C17" s="19" t="n">
        <v>0</v>
      </c>
      <c r="D17" s="21" t="n"/>
      <c r="E17" s="61" t="inlineStr">
        <is>
          <t>TRANSACTION CF</t>
        </is>
      </c>
      <c r="F17" s="62" t="n">
        <v>0</v>
      </c>
      <c r="G17" s="62">
        <f>(G16+G15)*G9</f>
        <v/>
      </c>
      <c r="H17" s="62">
        <f>(H16+H15)*H9</f>
        <v/>
      </c>
      <c r="I17" s="62">
        <f>(I16+I15)*I9</f>
        <v/>
      </c>
      <c r="J17" s="62">
        <f>(J16+J15)*J9</f>
        <v/>
      </c>
      <c r="K17" s="62">
        <f>(K16+K15)*K9</f>
        <v/>
      </c>
      <c r="L17" s="62">
        <f>L16+L15</f>
        <v/>
      </c>
      <c r="M17" s="67" t="n"/>
    </row>
    <row r="18" hidden="1" ht="20" customFormat="1" customHeight="1" s="64" thickBot="1">
      <c r="A18" s="63" t="n"/>
      <c r="B18" s="12" t="n"/>
      <c r="C18" s="12" t="n"/>
      <c r="D18" s="21" t="n"/>
      <c r="E18" s="59" t="inlineStr">
        <is>
          <t>TRANSACTION CF</t>
        </is>
      </c>
      <c r="F18" s="60">
        <f>F16+F15</f>
        <v/>
      </c>
      <c r="G18" s="60">
        <f>(G16+G15)*G9</f>
        <v/>
      </c>
      <c r="H18" s="60">
        <f>(H16+H15)*H9</f>
        <v/>
      </c>
      <c r="I18" s="60">
        <f>(I16+I15)*I9</f>
        <v/>
      </c>
      <c r="J18" s="60">
        <f>(J16+J15)*J9</f>
        <v/>
      </c>
      <c r="K18" s="60">
        <f>(K16+K15)*K9</f>
        <v/>
      </c>
      <c r="L18" s="60">
        <f>L16</f>
        <v/>
      </c>
      <c r="M18" s="67" t="n"/>
    </row>
    <row r="19" ht="20" customFormat="1" customHeight="1" s="64">
      <c r="A19" s="63" t="n"/>
      <c r="B19" s="12" t="n"/>
      <c r="C19" s="12" t="n"/>
      <c r="D19" s="21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68" t="n"/>
    </row>
    <row r="20" ht="20" customFormat="1" customHeight="1" s="64">
      <c r="A20" s="63" t="n"/>
      <c r="B20" s="20" t="inlineStr">
        <is>
          <t>VALEUR TERMINALE</t>
        </is>
      </c>
      <c r="C20" s="12" t="n"/>
      <c r="D20" s="21" t="n"/>
      <c r="E20" s="12" t="n"/>
      <c r="F20" s="52" t="inlineStr">
        <is>
          <t>VALEUR MARCHANDE</t>
        </is>
      </c>
      <c r="G20" s="51" t="n"/>
      <c r="I20" s="20" t="inlineStr">
        <is>
          <t>VALEUR INTRINSÈQUE</t>
        </is>
      </c>
      <c r="J20" s="12" t="n"/>
      <c r="M20" s="12" t="n"/>
    </row>
    <row r="21" ht="20" customFormat="1" customHeight="1" s="64">
      <c r="A21" s="63" t="n"/>
      <c r="B21" s="40" t="inlineStr">
        <is>
          <t>CROISSANCE PERPÉTUELLE</t>
        </is>
      </c>
      <c r="C21" s="43">
        <f>IFERROR((K15*(1+C9))/(C8-C9),"0")</f>
        <v/>
      </c>
      <c r="D21" s="21" t="n"/>
      <c r="E21" s="12" t="n"/>
      <c r="F21" s="53" t="inlineStr">
        <is>
          <t>CAPITALISATION BOURSIÈRE</t>
        </is>
      </c>
      <c r="G21" s="54">
        <f>C14*C13</f>
        <v/>
      </c>
      <c r="I21" s="76" t="inlineStr">
        <is>
          <t>VALEUR D'ENTREPRISE</t>
        </is>
      </c>
      <c r="J21" s="79">
        <f>IFERROR(XNPV(C8,F17:L17,F7:L7),"")</f>
        <v/>
      </c>
      <c r="M21" s="12" t="n"/>
    </row>
    <row r="22" ht="20" customFormat="1" customHeight="1" s="64" thickBot="1">
      <c r="A22" s="63" t="n"/>
      <c r="B22" s="41" t="inlineStr">
        <is>
          <t>EV / EBITDA</t>
        </is>
      </c>
      <c r="C22" s="44">
        <f>C10*(K10+K12)</f>
        <v/>
      </c>
      <c r="D22" s="21" t="n"/>
      <c r="E22" s="12" t="n"/>
      <c r="F22" s="40" t="inlineStr">
        <is>
          <t>PLUS : DETTE</t>
        </is>
      </c>
      <c r="G22" s="43">
        <f>C15</f>
        <v/>
      </c>
      <c r="I22" s="76" t="inlineStr">
        <is>
          <t>PLUS: ESPÈCES</t>
        </is>
      </c>
      <c r="J22" s="79">
        <f>+C16</f>
        <v/>
      </c>
      <c r="M22" s="12" t="n"/>
    </row>
    <row r="23" ht="20" customFormat="1" customHeight="1" s="64" thickBot="1">
      <c r="A23" s="63" t="n"/>
      <c r="B23" s="42" t="inlineStr">
        <is>
          <t>MOYENNE</t>
        </is>
      </c>
      <c r="C23" s="45">
        <f>AVERAGE(C21:C22)</f>
        <v/>
      </c>
      <c r="D23" s="21" t="n"/>
      <c r="E23" s="12" t="n"/>
      <c r="F23" s="41" t="inlineStr">
        <is>
          <t>MOINS : ARGENT COMPTANT</t>
        </is>
      </c>
      <c r="G23" s="44">
        <f>+C16</f>
        <v/>
      </c>
      <c r="I23" s="77" t="inlineStr">
        <is>
          <t>MOINS : DETTE</t>
        </is>
      </c>
      <c r="J23" s="80">
        <f>+C15</f>
        <v/>
      </c>
      <c r="M23" s="12" t="n"/>
    </row>
    <row r="24" ht="20" customFormat="1" customHeight="1" s="64" thickBot="1">
      <c r="A24" s="63" t="n"/>
      <c r="B24" s="12" t="n"/>
      <c r="C24" s="12" t="n"/>
      <c r="D24" s="21" t="n"/>
      <c r="E24" s="12" t="n"/>
      <c r="F24" s="42" t="inlineStr">
        <is>
          <t>VALEUR D'ENTREPRISE</t>
        </is>
      </c>
      <c r="G24" s="45">
        <f>G21+G22-G23</f>
        <v/>
      </c>
      <c r="I24" s="47" t="inlineStr">
        <is>
          <t>VALEUR DE L'ÉQUITÉ</t>
        </is>
      </c>
      <c r="J24" s="48">
        <f>IFERROR(J21+J22-J23,"")</f>
        <v/>
      </c>
      <c r="M24" s="12" t="n"/>
    </row>
    <row r="25" ht="11" customFormat="1" customHeight="1" s="64">
      <c r="A25" s="63" t="n"/>
      <c r="B25" s="12" t="n"/>
      <c r="C25" s="12" t="n"/>
      <c r="D25" s="69" t="n"/>
      <c r="E25" s="12" t="n"/>
      <c r="F25" s="12" t="n"/>
      <c r="G25" s="92" t="n"/>
      <c r="I25" s="12" t="n"/>
      <c r="J25" s="46" t="n"/>
      <c r="M25" s="12" t="n"/>
    </row>
    <row r="26" ht="35" customFormat="1" customHeight="1" s="64" thickBot="1">
      <c r="A26" s="63" t="n"/>
      <c r="B26" s="12" t="n"/>
      <c r="C26" s="12" t="n"/>
      <c r="D26" s="69" t="n"/>
      <c r="E26" s="12" t="n"/>
      <c r="F26" s="49" t="inlineStr">
        <is>
          <t>VALEUR DE L'ACTION / ACTION</t>
        </is>
      </c>
      <c r="G26" s="93">
        <f>C13</f>
        <v/>
      </c>
      <c r="I26" s="78" t="inlineStr">
        <is>
          <t>VALEUR DE L'ACTION / ACTION</t>
        </is>
      </c>
      <c r="J26" s="94">
        <f>IFERROR(J24/C14,"")</f>
        <v/>
      </c>
      <c r="M26" s="12" t="n"/>
    </row>
    <row r="27" ht="20" customFormat="1" customHeight="1" s="64">
      <c r="A27" s="63" t="n"/>
      <c r="B27" s="20" t="inlineStr">
        <is>
          <t>VALEUR MARCHANDE vs VALEUR INTRINSÈQUE</t>
        </is>
      </c>
      <c r="C27" s="12" t="n"/>
      <c r="D27" s="69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67" t="n"/>
    </row>
    <row r="28" ht="20" customFormat="1" customHeight="1" s="64">
      <c r="A28" s="63" t="n"/>
      <c r="B28" s="57" t="inlineStr">
        <is>
          <t>VALEUR MARCHANDE</t>
        </is>
      </c>
      <c r="C28" s="95">
        <f>G26</f>
        <v/>
      </c>
      <c r="D28" s="69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67" t="n"/>
    </row>
    <row r="29" ht="20" customFormat="1" customHeight="1" s="64">
      <c r="A29" s="63" t="n"/>
      <c r="B29" s="57" t="inlineStr">
        <is>
          <t>HAUSSE</t>
        </is>
      </c>
      <c r="C29" s="95">
        <f>IFERROR(J26-G26,"")</f>
        <v/>
      </c>
      <c r="D29" s="69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67" t="n"/>
    </row>
    <row r="30" ht="20" customFormat="1" customHeight="1" s="64">
      <c r="A30" s="63" t="n"/>
      <c r="B30" s="57" t="inlineStr">
        <is>
          <t>VALEUR INTRINSÈQUE</t>
        </is>
      </c>
      <c r="C30" s="95">
        <f>SUM(C28:C29)</f>
        <v/>
      </c>
      <c r="D30" s="69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67" t="n"/>
    </row>
    <row r="31" ht="20" customFormat="1" customHeight="1" s="64">
      <c r="A31" s="63" t="n"/>
      <c r="B31" s="12" t="n"/>
      <c r="C31" s="12" t="n"/>
      <c r="E31" s="12" t="n"/>
      <c r="F31" s="12" t="n"/>
      <c r="G31" s="12" t="n"/>
      <c r="H31" s="12" t="n"/>
      <c r="I31" s="12" t="n"/>
      <c r="J31" s="12" t="n"/>
      <c r="K31" s="12" t="n"/>
      <c r="L31" s="12" t="n"/>
    </row>
    <row r="32" ht="20" customFormat="1" customHeight="1" s="64">
      <c r="A32" s="63" t="n"/>
      <c r="B32" s="20" t="inlineStr">
        <is>
          <t>TAUX DE RENDEMENT</t>
        </is>
      </c>
      <c r="C32" s="12" t="n"/>
      <c r="D32" s="69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68" t="n"/>
    </row>
    <row r="33" ht="20" customFormat="1" customHeight="1" s="64">
      <c r="A33" s="63" t="n"/>
      <c r="B33" s="40" t="inlineStr">
        <is>
          <t>HAUSSE DU PRIX CIBLE</t>
        </is>
      </c>
      <c r="C33" s="56">
        <f>IFERROR(J26/G26-1,"")</f>
        <v/>
      </c>
      <c r="D33" s="69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67" t="n"/>
    </row>
    <row r="34" ht="20" customFormat="1" customHeight="1" s="64">
      <c r="A34" s="63" t="n"/>
      <c r="B34" s="40" t="inlineStr">
        <is>
          <t>TAUX DE RENDEMENT INTERNE (TRI)</t>
        </is>
      </c>
      <c r="C34" s="56">
        <f>IFERROR(XIRR(F18:L18,F7:L7),"")</f>
        <v/>
      </c>
      <c r="D34" s="69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67" t="n"/>
    </row>
    <row r="35"/>
    <row r="36"/>
    <row r="37"/>
    <row r="38"/>
    <row r="39"/>
    <row r="40"/>
    <row r="41"/>
    <row r="42"/>
  </sheetData>
  <pageMargins left="0.3" right="0.3" top="0.3" bottom="0.3" header="0" footer="0"/>
  <pageSetup orientation="landscape" scale="64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2020-07-07T19:00:47Z</dcterms:modified>
  <cp:lastModifiedBy>ragaz</cp:lastModifiedBy>
  <cp:lastPrinted>2020-06-28T17:25:17Z</cp:lastPrinted>
</cp:coreProperties>
</file>