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1405\05_Delivery\FR\excel-construction-project-management-templates\"/>
    </mc:Choice>
  </mc:AlternateContent>
  <xr:revisionPtr revIDLastSave="0" documentId="13_ncr:1_{DA8AE6C0-FBE9-4F3D-8F5F-010240B694F4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EXEMPLE - Tableau de bord de co" sheetId="11" r:id="rId1"/>
    <sheet name="VIERGE - Tableau de bord de con" sheetId="4" r:id="rId2"/>
    <sheet name="- Exclusion de responsabilité -" sheetId="9" r:id="rId3"/>
  </sheets>
  <externalReferences>
    <externalReference r:id="rId4"/>
    <externalReference r:id="rId5"/>
  </externalReferences>
  <definedNames>
    <definedName name="Interval">'[1]Office Work Schedule'!#REF!</definedName>
    <definedName name="_xlnm.Print_Area" localSheetId="0">'EXEMPLE - Tableau de bord de co'!$B$4:$T$33</definedName>
    <definedName name="_xlnm.Print_Area" localSheetId="1">'VIERGE - Tableau de bord de con'!$B$1:$T$33</definedName>
    <definedName name="Priority" localSheetId="2">#REF!</definedName>
    <definedName name="Priority">#REF!</definedName>
    <definedName name="ScheduleStart">'[1]Office Work Schedule'!#REF!</definedName>
    <definedName name="Status">#REF!</definedName>
    <definedName name="Type" localSheetId="2">'[2]Maintenance Work Order'!#REF!</definedName>
    <definedName name="Type" localSheetId="0">'EXEMPLE - Tableau de bord de co'!#REF!</definedName>
    <definedName name="Type" localSheetId="1">'VIERGE - Tableau de bord de con'!#REF!</definedName>
    <definedName name="Type">#REF!</definedName>
    <definedName name="YesNo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4" l="1"/>
  <c r="D13" i="4" s="1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20" i="4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20" i="11"/>
  <c r="K21" i="11"/>
  <c r="K22" i="11"/>
  <c r="D13" i="11" s="1"/>
  <c r="K23" i="11"/>
  <c r="K24" i="11"/>
  <c r="K25" i="11"/>
  <c r="K26" i="11"/>
  <c r="K27" i="11"/>
  <c r="K28" i="11"/>
  <c r="K29" i="11"/>
  <c r="K30" i="11"/>
  <c r="K31" i="11"/>
  <c r="K32" i="11"/>
  <c r="K33" i="11"/>
  <c r="K20" i="11"/>
  <c r="E8" i="11" s="1"/>
  <c r="O55" i="11"/>
  <c r="O54" i="11"/>
  <c r="O53" i="11"/>
  <c r="O52" i="11"/>
  <c r="O51" i="11"/>
  <c r="O50" i="11"/>
  <c r="O49" i="11"/>
  <c r="O48" i="11"/>
  <c r="O47" i="11"/>
  <c r="G47" i="11"/>
  <c r="O46" i="11"/>
  <c r="G46" i="11"/>
  <c r="O45" i="11"/>
  <c r="G45" i="11"/>
  <c r="O44" i="11"/>
  <c r="G44" i="11"/>
  <c r="G8" i="11" s="1"/>
  <c r="O43" i="11"/>
  <c r="I43" i="11"/>
  <c r="G43" i="11"/>
  <c r="C43" i="11"/>
  <c r="O42" i="11"/>
  <c r="I42" i="11"/>
  <c r="G42" i="11"/>
  <c r="E42" i="11"/>
  <c r="C42" i="11"/>
  <c r="O41" i="11"/>
  <c r="I41" i="11"/>
  <c r="G41" i="11"/>
  <c r="E41" i="11"/>
  <c r="C41" i="11"/>
  <c r="O40" i="11"/>
  <c r="I40" i="11"/>
  <c r="G40" i="11"/>
  <c r="E40" i="11"/>
  <c r="C40" i="11"/>
  <c r="O39" i="11"/>
  <c r="I39" i="11"/>
  <c r="G39" i="11"/>
  <c r="E39" i="11"/>
  <c r="C39" i="11"/>
  <c r="D12" i="11"/>
  <c r="D11" i="11"/>
  <c r="J8" i="11"/>
  <c r="B8" i="11"/>
  <c r="H5" i="11"/>
  <c r="B8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39" i="4"/>
  <c r="I40" i="4"/>
  <c r="I41" i="4"/>
  <c r="I42" i="4"/>
  <c r="I43" i="4"/>
  <c r="J8" i="4" s="1"/>
  <c r="I39" i="4"/>
  <c r="E40" i="4"/>
  <c r="E41" i="4"/>
  <c r="E42" i="4"/>
  <c r="E39" i="4"/>
  <c r="C40" i="4"/>
  <c r="C41" i="4"/>
  <c r="C42" i="4"/>
  <c r="C43" i="4"/>
  <c r="C39" i="4"/>
  <c r="G40" i="4"/>
  <c r="G41" i="4"/>
  <c r="G42" i="4"/>
  <c r="G43" i="4"/>
  <c r="G44" i="4"/>
  <c r="G8" i="4"/>
  <c r="G45" i="4"/>
  <c r="G46" i="4"/>
  <c r="G47" i="4"/>
  <c r="G39" i="4"/>
  <c r="D12" i="4"/>
  <c r="D11" i="4"/>
  <c r="H5" i="4"/>
  <c r="E8" i="4" l="1"/>
</calcChain>
</file>

<file path=xl/sharedStrings.xml><?xml version="1.0" encoding="utf-8"?>
<sst xmlns="http://schemas.openxmlformats.org/spreadsheetml/2006/main" count="326" uniqueCount="111">
  <si>
    <t>Tableau de bord de gestion de projet de construction avec exemples</t>
  </si>
  <si>
    <t xml:space="preserve">Saisissez les données du projet ci-dessous ; les diagrammes, graphiques et informations récapitulatives se remplissent automatiquement. Les cellules grisées se rempliront également automatiquement. </t>
  </si>
  <si>
    <t>Nom du portefeuille</t>
  </si>
  <si>
    <t>Division des infrastructures et des routes</t>
  </si>
  <si>
    <t>Budget total</t>
  </si>
  <si>
    <t>Financement de portefeuille</t>
  </si>
  <si>
    <t>Budget</t>
  </si>
  <si>
    <t>Réalité</t>
  </si>
  <si>
    <t>Solde</t>
  </si>
  <si>
    <t>Niveau de santé du projet</t>
  </si>
  <si>
    <t>Données du projet</t>
  </si>
  <si>
    <t>Menu déroulant et données des diagrammes</t>
  </si>
  <si>
    <t xml:space="preserve">Si nécessaire, saisissez d’autres données de menu déroulant dans les tableaux ci-dessous. </t>
  </si>
  <si>
    <t xml:space="preserve">Les colonnes de quantité sont calculées automatiquement pour remplir les diagrammes du tableau de bord. Ne modifiez rien. </t>
  </si>
  <si>
    <t>Niveau de santé</t>
  </si>
  <si>
    <t>CLIQUER ICI POUR CRÉER DANS SMARTSHEET</t>
  </si>
  <si>
    <t>Priorité</t>
  </si>
  <si>
    <t>Moyenne</t>
  </si>
  <si>
    <t>Extrême</t>
  </si>
  <si>
    <t>Faible</t>
  </si>
  <si>
    <t>ID de projet</t>
  </si>
  <si>
    <t>IT-P12001</t>
  </si>
  <si>
    <t>IT-P12002</t>
  </si>
  <si>
    <t>IT-P12003</t>
  </si>
  <si>
    <t>IT-P12004</t>
  </si>
  <si>
    <t>IT-P12005</t>
  </si>
  <si>
    <t>IT-P12006</t>
  </si>
  <si>
    <t>IT-P12007</t>
  </si>
  <si>
    <t>IT-P12008</t>
  </si>
  <si>
    <t>IT-P12009</t>
  </si>
  <si>
    <t>IT-P12010</t>
  </si>
  <si>
    <t>IT-P12011</t>
  </si>
  <si>
    <t>IT-P12012</t>
  </si>
  <si>
    <t>IT-P12013</t>
  </si>
  <si>
    <t>IT-P12014</t>
  </si>
  <si>
    <t>Écart de coût</t>
  </si>
  <si>
    <t>Nom du projet</t>
  </si>
  <si>
    <t>Niveau de priorité</t>
  </si>
  <si>
    <t>Statut</t>
  </si>
  <si>
    <t>En attente</t>
  </si>
  <si>
    <t>Terminé</t>
  </si>
  <si>
    <t>En cours</t>
  </si>
  <si>
    <t>Planification</t>
  </si>
  <si>
    <t>Approuvé</t>
  </si>
  <si>
    <t>Proposé</t>
  </si>
  <si>
    <t>Superviser</t>
  </si>
  <si>
    <t>Demandé</t>
  </si>
  <si>
    <t>Autre</t>
  </si>
  <si>
    <t>Gestionnaire de portefeuille</t>
  </si>
  <si>
    <t>Marjorie Humbert</t>
  </si>
  <si>
    <t>% moyen d’achèvement</t>
  </si>
  <si>
    <t>Récapitulatif du projet</t>
  </si>
  <si>
    <t>Total des projets</t>
  </si>
  <si>
    <t>Projets en bonne voie</t>
  </si>
  <si>
    <t>Avancement du projet</t>
  </si>
  <si>
    <t>Chef de projet</t>
  </si>
  <si>
    <t>Olivia Cartier</t>
  </si>
  <si>
    <t>Petrus Nishimura</t>
  </si>
  <si>
    <t>Raghu Prakash</t>
  </si>
  <si>
    <t>Sarah Goodwin</t>
  </si>
  <si>
    <t>Henri Martin</t>
  </si>
  <si>
    <t>Tania Maréchal</t>
  </si>
  <si>
    <t>Valentine Pierrot</t>
  </si>
  <si>
    <t>Romain Beauregard</t>
  </si>
  <si>
    <t>Très improbable</t>
  </si>
  <si>
    <t>Improbable</t>
  </si>
  <si>
    <t>Possible</t>
  </si>
  <si>
    <t>Probable</t>
  </si>
  <si>
    <t>Très probable</t>
  </si>
  <si>
    <t>Date de la dernière mise à jour</t>
  </si>
  <si>
    <t>21/10/20XX</t>
  </si>
  <si>
    <t>Projets à risque élevé</t>
  </si>
  <si>
    <t>Budget moins réel</t>
  </si>
  <si>
    <t>Date d’achèvement prévue</t>
  </si>
  <si>
    <t>Nombre de jours restants</t>
  </si>
  <si>
    <t>Radar des risques</t>
  </si>
  <si>
    <t>Objectif stratégique du projet</t>
  </si>
  <si>
    <t>Pourcentage d’avancement du projet</t>
  </si>
  <si>
    <t>Objectif 
stratégique</t>
  </si>
  <si>
    <t>Améliorer la fidélité des clients</t>
  </si>
  <si>
    <t>Moderniser la technologie</t>
  </si>
  <si>
    <t>Évoluer par des fusions et acquisitions</t>
  </si>
  <si>
    <t>Développer et innover</t>
  </si>
  <si>
    <t>Améliorer la notoriété de la marque</t>
  </si>
  <si>
    <t>Augmenter la valeur client</t>
  </si>
  <si>
    <t>Élargir l’accès au marché</t>
  </si>
  <si>
    <t>Augmenter les recettes</t>
  </si>
  <si>
    <t>Identification de clients potentiels</t>
  </si>
  <si>
    <t>Augmenter les ventes</t>
  </si>
  <si>
    <t>Autre 2</t>
  </si>
  <si>
    <t>Autre 3</t>
  </si>
  <si>
    <t>Autre 4</t>
  </si>
  <si>
    <t>Autre 5</t>
  </si>
  <si>
    <t>Autre 6</t>
  </si>
  <si>
    <t>Autre 7</t>
  </si>
  <si>
    <t>Niveau de risque</t>
  </si>
  <si>
    <t>Quantité</t>
  </si>
  <si>
    <t>Risques associés</t>
  </si>
  <si>
    <t>Objectif stratégique</t>
  </si>
  <si>
    <t>Résultat de l’analyse coût-avantage</t>
  </si>
  <si>
    <t xml:space="preserve">       </t>
  </si>
  <si>
    <t>Commentaires</t>
  </si>
  <si>
    <t>Pièces jointes/Liens</t>
  </si>
  <si>
    <t xml:space="preserve">Tableau de bord de gestion de projet de construction </t>
  </si>
  <si>
    <t xml:space="preserve">Si nécessaire, saisissez d’autres données de menu déroulant dans les tableaux en bas de cet onglet. </t>
  </si>
  <si>
    <t>JJ/MM/AA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</si>
  <si>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</si>
  <si>
    <t xml:space="preserve">Cet onglet contient des exemples de données. Pour commencer à créer votre tableau de bord, utilisez l’onglet VIERGE. Si nécessaire, saisissez d’autres données de menu déroulant dans les tableaux en bas de cet onglet. </t>
  </si>
  <si>
    <t>Elevée</t>
  </si>
  <si>
    <t xml:space="preserve">Priorité </t>
  </si>
  <si>
    <t xml:space="preserve">Risque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</si>
</sst>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_);_(&quot;$&quot;* \(#,##0\);_(&quot;$&quot;* &quot;-&quot;??_);_(@_)"/>
    <numFmt numFmtId="165" formatCode="mm/dd/yy;@"/>
    <numFmt numFmtId="166" formatCode="0_);[Red]\(0\)"/>
    <numFmt numFmtId="167" formatCode="mm/dd/yyyy"/>
    <numFmt numFmtId="168" formatCode="&quot;$&quot;#,##0"/>
    <numFmt numFmtId="169" formatCode="&quot;$&quot;#,##0.00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0"/>
      <color rgb="FF222222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 "/>
    </font>
    <font>
      <b/>
      <sz val="10"/>
      <color theme="0" tint="-0.499984740745262"/>
      <name val="Century GothiC "/>
    </font>
    <font>
      <sz val="10"/>
      <color theme="1"/>
      <name val="Century GothiC "/>
    </font>
    <font>
      <i/>
      <sz val="16"/>
      <color theme="1"/>
      <name val="Century Gothic"/>
      <family val="1"/>
    </font>
    <font>
      <sz val="24"/>
      <color theme="1"/>
      <name val="Century Gothic"/>
      <family val="1"/>
    </font>
    <font>
      <sz val="14"/>
      <color theme="1"/>
      <name val="Century Gothic"/>
      <family val="1"/>
    </font>
    <font>
      <sz val="26"/>
      <color theme="1"/>
      <name val="Century Gothic"/>
      <family val="1"/>
    </font>
    <font>
      <sz val="14"/>
      <color theme="1"/>
      <name val="Century GothiC "/>
    </font>
    <font>
      <sz val="13"/>
      <color theme="1"/>
      <name val="Century GothiC "/>
    </font>
    <font>
      <sz val="16"/>
      <color theme="1"/>
      <name val="Century GothiC "/>
    </font>
    <font>
      <sz val="16"/>
      <color theme="1"/>
      <name val="Century Gothic"/>
      <family val="1"/>
    </font>
    <font>
      <sz val="16"/>
      <color rgb="FF222222"/>
      <name val="Century Gothic"/>
      <family val="1"/>
    </font>
    <font>
      <sz val="20"/>
      <color theme="1"/>
      <name val="Century Gothic"/>
      <family val="1"/>
    </font>
    <font>
      <sz val="16"/>
      <color theme="1" tint="0.34998626667073579"/>
      <name val="Century Gothic"/>
      <family val="1"/>
    </font>
    <font>
      <sz val="14"/>
      <color theme="1"/>
      <name val="Century Gothic"/>
      <family val="2"/>
    </font>
    <font>
      <sz val="13"/>
      <color theme="1"/>
      <name val="Century Gothic"/>
      <family val="2"/>
    </font>
    <font>
      <sz val="16"/>
      <color theme="1"/>
      <name val="Century Gothic"/>
      <family val="2"/>
    </font>
    <font>
      <b/>
      <sz val="11"/>
      <color theme="7" tint="-0.249977111117893"/>
      <name val="Century Gothic"/>
      <family val="2"/>
    </font>
    <font>
      <b/>
      <sz val="24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C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rgb="FF00B0F0"/>
      </left>
      <right/>
      <top/>
      <bottom/>
      <diagonal/>
    </border>
    <border>
      <left style="thick">
        <color rgb="FF92D050"/>
      </left>
      <right/>
      <top/>
      <bottom/>
      <diagonal/>
    </border>
    <border>
      <left style="thick">
        <color rgb="FFFFC00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6" borderId="8" xfId="0" applyFont="1" applyFill="1" applyBorder="1" applyAlignment="1">
      <alignment horizontal="left" vertical="center" wrapText="1" indent="1"/>
    </xf>
    <xf numFmtId="0" fontId="12" fillId="0" borderId="0" xfId="0" applyFont="1"/>
    <xf numFmtId="0" fontId="13" fillId="12" borderId="0" xfId="0" applyFont="1" applyFill="1" applyAlignment="1">
      <alignment vertical="center"/>
    </xf>
    <xf numFmtId="0" fontId="14" fillId="12" borderId="0" xfId="0" applyFont="1" applyFill="1" applyAlignment="1">
      <alignment vertical="center"/>
    </xf>
    <xf numFmtId="0" fontId="15" fillId="0" borderId="0" xfId="0" applyFont="1"/>
    <xf numFmtId="0" fontId="9" fillId="0" borderId="0" xfId="6"/>
    <xf numFmtId="0" fontId="12" fillId="0" borderId="10" xfId="6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/>
    </xf>
    <xf numFmtId="0" fontId="5" fillId="1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12" borderId="0" xfId="0" applyFont="1" applyFill="1"/>
    <xf numFmtId="166" fontId="5" fillId="6" borderId="8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left" vertical="center" wrapText="1" indent="1"/>
    </xf>
    <xf numFmtId="164" fontId="5" fillId="12" borderId="8" xfId="0" applyNumberFormat="1" applyFont="1" applyFill="1" applyBorder="1" applyAlignment="1">
      <alignment horizontal="left" vertical="center" wrapText="1"/>
    </xf>
    <xf numFmtId="165" fontId="5" fillId="12" borderId="8" xfId="0" applyNumberFormat="1" applyFont="1" applyFill="1" applyBorder="1" applyAlignment="1">
      <alignment horizontal="center" vertical="center" wrapText="1"/>
    </xf>
    <xf numFmtId="9" fontId="5" fillId="12" borderId="8" xfId="5" applyFont="1" applyFill="1" applyBorder="1" applyAlignment="1">
      <alignment horizontal="center" vertical="center" wrapText="1"/>
    </xf>
    <xf numFmtId="165" fontId="5" fillId="12" borderId="1" xfId="0" applyNumberFormat="1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 indent="1"/>
    </xf>
    <xf numFmtId="164" fontId="5" fillId="12" borderId="2" xfId="0" applyNumberFormat="1" applyFont="1" applyFill="1" applyBorder="1" applyAlignment="1">
      <alignment horizontal="left" vertical="center" wrapText="1"/>
    </xf>
    <xf numFmtId="165" fontId="5" fillId="1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5" fillId="12" borderId="9" xfId="0" applyFont="1" applyFill="1" applyBorder="1" applyAlignment="1">
      <alignment horizontal="left" vertical="center" wrapText="1" indent="1"/>
    </xf>
    <xf numFmtId="0" fontId="5" fillId="12" borderId="6" xfId="0" applyFont="1" applyFill="1" applyBorder="1" applyAlignment="1">
      <alignment horizontal="left" vertical="center" wrapText="1" inden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left" vertical="center" wrapText="1" indent="1"/>
    </xf>
    <xf numFmtId="0" fontId="5" fillId="16" borderId="3" xfId="0" applyFont="1" applyFill="1" applyBorder="1" applyAlignment="1">
      <alignment horizontal="left" vertical="center" wrapText="1" indent="1"/>
    </xf>
    <xf numFmtId="0" fontId="5" fillId="16" borderId="7" xfId="0" applyFont="1" applyFill="1" applyBorder="1" applyAlignment="1">
      <alignment horizontal="left" vertical="center" wrapText="1" indent="1"/>
    </xf>
    <xf numFmtId="0" fontId="5" fillId="12" borderId="8" xfId="0" applyFont="1" applyFill="1" applyBorder="1" applyAlignment="1">
      <alignment horizontal="left" vertical="center" wrapText="1" indent="2"/>
    </xf>
    <xf numFmtId="0" fontId="5" fillId="12" borderId="2" xfId="0" applyFont="1" applyFill="1" applyBorder="1" applyAlignment="1">
      <alignment horizontal="left" vertical="center" wrapText="1" indent="2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164" fontId="5" fillId="18" borderId="8" xfId="0" applyNumberFormat="1" applyFont="1" applyFill="1" applyBorder="1" applyAlignment="1">
      <alignment horizontal="left" vertical="center" wrapText="1"/>
    </xf>
    <xf numFmtId="9" fontId="5" fillId="12" borderId="8" xfId="5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top"/>
    </xf>
    <xf numFmtId="0" fontId="5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16" borderId="8" xfId="0" applyFont="1" applyFill="1" applyBorder="1" applyAlignment="1">
      <alignment horizontal="left" vertical="center" wrapText="1" indent="1"/>
    </xf>
    <xf numFmtId="0" fontId="5" fillId="12" borderId="8" xfId="0" applyFont="1" applyFill="1" applyBorder="1" applyAlignment="1">
      <alignment horizontal="left" vertical="center" indent="1"/>
    </xf>
    <xf numFmtId="0" fontId="5" fillId="12" borderId="1" xfId="0" applyFont="1" applyFill="1" applyBorder="1" applyAlignment="1">
      <alignment horizontal="left" vertical="center" indent="1"/>
    </xf>
    <xf numFmtId="0" fontId="5" fillId="12" borderId="4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10" fillId="7" borderId="8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left" vertical="center" indent="1"/>
    </xf>
    <xf numFmtId="0" fontId="5" fillId="19" borderId="1" xfId="0" applyFont="1" applyFill="1" applyBorder="1" applyAlignment="1">
      <alignment horizontal="left" vertical="center" indent="1"/>
    </xf>
    <xf numFmtId="0" fontId="5" fillId="19" borderId="4" xfId="0" applyFont="1" applyFill="1" applyBorder="1" applyAlignment="1">
      <alignment horizontal="left" vertical="center" indent="1"/>
    </xf>
    <xf numFmtId="0" fontId="5" fillId="19" borderId="8" xfId="0" applyFont="1" applyFill="1" applyBorder="1" applyAlignment="1">
      <alignment horizontal="left" vertical="center" wrapText="1" indent="1"/>
    </xf>
    <xf numFmtId="167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10" fontId="28" fillId="20" borderId="14" xfId="0" applyNumberFormat="1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center" vertical="center"/>
    </xf>
    <xf numFmtId="9" fontId="29" fillId="20" borderId="8" xfId="0" applyNumberFormat="1" applyFont="1" applyFill="1" applyBorder="1" applyAlignment="1">
      <alignment horizontal="center" vertical="center"/>
    </xf>
    <xf numFmtId="0" fontId="31" fillId="12" borderId="0" xfId="0" applyFont="1" applyFill="1" applyAlignment="1">
      <alignment vertical="center"/>
    </xf>
    <xf numFmtId="0" fontId="30" fillId="6" borderId="8" xfId="0" applyFont="1" applyFill="1" applyBorder="1" applyAlignment="1">
      <alignment horizontal="center" vertical="center" wrapText="1"/>
    </xf>
    <xf numFmtId="0" fontId="27" fillId="12" borderId="8" xfId="0" applyFont="1" applyFill="1" applyBorder="1" applyAlignment="1">
      <alignment horizontal="center" vertical="center"/>
    </xf>
    <xf numFmtId="167" fontId="28" fillId="12" borderId="8" xfId="0" applyNumberFormat="1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9" fontId="30" fillId="6" borderId="14" xfId="0" applyNumberFormat="1" applyFont="1" applyFill="1" applyBorder="1" applyAlignment="1">
      <alignment horizontal="center" vertical="center"/>
    </xf>
    <xf numFmtId="167" fontId="30" fillId="6" borderId="14" xfId="0" applyNumberFormat="1" applyFont="1" applyFill="1" applyBorder="1" applyAlignment="1">
      <alignment horizontal="center" vertical="center"/>
    </xf>
    <xf numFmtId="169" fontId="27" fillId="20" borderId="14" xfId="0" applyNumberFormat="1" applyFont="1" applyFill="1" applyBorder="1" applyAlignment="1">
      <alignment horizontal="center" vertical="center"/>
    </xf>
    <xf numFmtId="10" fontId="29" fillId="0" borderId="14" xfId="0" applyNumberFormat="1" applyFont="1" applyBorder="1" applyAlignment="1">
      <alignment horizontal="center" vertical="center"/>
    </xf>
    <xf numFmtId="10" fontId="28" fillId="20" borderId="14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8" fontId="25" fillId="0" borderId="0" xfId="0" applyNumberFormat="1" applyFont="1" applyAlignment="1">
      <alignment horizontal="left" vertical="center" indent="1"/>
    </xf>
    <xf numFmtId="0" fontId="26" fillId="0" borderId="12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/>
    </xf>
    <xf numFmtId="0" fontId="32" fillId="15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8" builtinId="8"/>
    <cellStyle name="Normal" xfId="0" builtinId="0"/>
    <cellStyle name="Normal 2" xfId="6" xr:uid="{EF219B66-2215-ED41-9293-EA5D4194B7DC}"/>
    <cellStyle name="Normal 3" xfId="7" xr:uid="{25BD57BE-E4B0-2547-AC4B-B85FEDFDAF9E}"/>
    <cellStyle name="Percent" xfId="5" builtinId="5"/>
  </cellStyles>
  <dxfs count="123"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rgb="FFD3E4FA"/>
        </patternFill>
      </fill>
    </dxf>
    <dxf>
      <font>
        <color auto="1"/>
      </font>
      <fill>
        <patternFill>
          <bgColor rgb="FFB4EC27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fgColor auto="1"/>
          <bgColor rgb="FFB2F5EB"/>
        </patternFill>
      </fill>
    </dxf>
    <dxf>
      <font>
        <color auto="1"/>
      </font>
      <fill>
        <patternFill>
          <bgColor rgb="FF35E59C"/>
        </patternFill>
      </fill>
    </dxf>
    <dxf>
      <font>
        <color theme="1"/>
      </font>
      <fill>
        <patternFill>
          <bgColor rgb="FFFFEBC1"/>
        </patternFill>
      </fill>
    </dxf>
    <dxf>
      <fill>
        <patternFill>
          <bgColor rgb="FFD3E4FA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rgb="FFFFEBC1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bgColor rgb="FF35E59C"/>
        </patternFill>
      </fill>
    </dxf>
    <dxf>
      <font>
        <color auto="1"/>
      </font>
      <fill>
        <patternFill>
          <bgColor rgb="FFB4EC27"/>
        </patternFill>
      </fill>
    </dxf>
    <dxf>
      <font>
        <color auto="1"/>
      </font>
      <fill>
        <patternFill>
          <fgColor auto="1"/>
          <bgColor rgb="FFB2F5EB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D3E4FA"/>
        </patternFill>
      </fill>
    </dxf>
    <dxf>
      <font>
        <color auto="1"/>
      </font>
      <fill>
        <patternFill>
          <bgColor rgb="FFB4EC27"/>
        </patternFill>
      </fill>
    </dxf>
    <dxf>
      <font>
        <color theme="1"/>
      </font>
      <fill>
        <patternFill>
          <bgColor rgb="FFFFEBC1"/>
        </patternFill>
      </fill>
    </dxf>
    <dxf>
      <font>
        <color auto="1"/>
      </font>
      <fill>
        <patternFill>
          <bgColor rgb="FF35E59C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fgColor auto="1"/>
          <bgColor rgb="FFB2F5EB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FFEBC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FFEBC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ColumnStripe" dxfId="122"/>
    </tableStyle>
  </tableStyles>
  <colors>
    <mruColors>
      <color rgb="FFFF5D00"/>
      <color rgb="FFFB7EEE"/>
      <color rgb="FFB2F5EB"/>
      <color rgb="FFB4EC27"/>
      <color rgb="FFFFEBC1"/>
      <color rgb="FF35E59C"/>
      <color rgb="FFF2CFEE"/>
      <color rgb="FFC1F1C9"/>
      <color rgb="FF94DCF9"/>
      <color rgb="FFD3E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'EXEMPLE - Tableau de bord de co'!$B$38</c:f>
              <c:strCache>
                <c:ptCount val="1"/>
                <c:pt idx="0">
                  <c:v>Niveau de santé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A-48F3-97CD-0CD9535444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A-48F3-97CD-0CD9535444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A-48F3-97CD-0CD9535444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A-48F3-97CD-0CD95354442A}"/>
              </c:ext>
            </c:extLst>
          </c:dPt>
          <c:cat>
            <c:numRef>
              <c:f>'EXEMPLE - Tableau de bord de co'!$B$39:$B$43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'EXEMPLE - Tableau de bord de co'!$C$39:$C$43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2A-48F3-97CD-0CD953544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099456"/>
        <c:axId val="66105344"/>
      </c:barChart>
      <c:catAx>
        <c:axId val="660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105344"/>
        <c:crosses val="autoZero"/>
        <c:auto val="1"/>
        <c:lblAlgn val="ctr"/>
        <c:lblOffset val="100"/>
        <c:noMultiLvlLbl val="0"/>
      </c:catAx>
      <c:valAx>
        <c:axId val="6610534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099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5-3D49-BCAC-26A4365DA58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175-3D49-BCAC-26A4365DA58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5-3D49-BCAC-26A4365DA587}"/>
              </c:ext>
            </c:extLst>
          </c:dPt>
          <c:cat>
            <c:strRef>
              <c:f>'VIERGE - Tableau de bord de con'!$B$11:$B$13</c:f>
              <c:strCache>
                <c:ptCount val="3"/>
                <c:pt idx="0">
                  <c:v>Budget</c:v>
                </c:pt>
                <c:pt idx="1">
                  <c:v>Réalité</c:v>
                </c:pt>
                <c:pt idx="2">
                  <c:v>Solde</c:v>
                </c:pt>
              </c:strCache>
            </c:strRef>
          </c:cat>
          <c:val>
            <c:numRef>
              <c:f>'VIERGE - Tableau de bord de con'!$D$11:$D$13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5-3D49-BCAC-26A4365D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8446752"/>
        <c:axId val="27920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'VIERGE - Tableau de bord de con'!$B$11:$B$13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Réalité</c:v>
                      </c:pt>
                      <c:pt idx="2">
                        <c:v>Solde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'VIERGE - Tableau de bord de con'!$C$11:$C$12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175-3D49-BCAC-26A4365DA58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'VIERGE - Tableau de bord de con'!$B$11:$B$13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Réalité</c:v>
                      </c:pt>
                      <c:pt idx="2">
                        <c:v>Solde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'VIERGE - Tableau de bord de con'!$E$11:$E$12</c15:sqref>
                        </c15:formulaRef>
                      </c:ext>
                    </c:extLst>
                    <c:numCache>
                      <c:formatCode>"$"#,##0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75-3D49-BCAC-26A4365DA587}"/>
                  </c:ext>
                </c:extLst>
              </c15:ser>
            </c15:filteredBarSeries>
          </c:ext>
        </c:extLst>
      </c:barChart>
      <c:catAx>
        <c:axId val="30844675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79203632"/>
        <c:crosses val="autoZero"/>
        <c:auto val="1"/>
        <c:lblAlgn val="ctr"/>
        <c:lblOffset val="100"/>
        <c:noMultiLvlLbl val="0"/>
      </c:catAx>
      <c:valAx>
        <c:axId val="279203632"/>
        <c:scaling>
          <c:orientation val="minMax"/>
        </c:scaling>
        <c:delete val="1"/>
        <c:axPos val="t"/>
        <c:numFmt formatCode="&quot;$&quot;#,##0" sourceLinked="1"/>
        <c:majorTickMark val="none"/>
        <c:minorTickMark val="none"/>
        <c:tickLblPos val="nextTo"/>
        <c:crossAx val="3084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092437664042"/>
          <c:y val="8.656111964662952E-2"/>
          <c:w val="0.735907562335958"/>
          <c:h val="0.863463366621855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4EC2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AC-D94B-85C3-BB0C3DD69A2F}"/>
              </c:ext>
            </c:extLst>
          </c:dPt>
          <c:dPt>
            <c:idx val="1"/>
            <c:bubble3D val="0"/>
            <c:spPr>
              <a:solidFill>
                <a:srgbClr val="B2F5E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2AC-D94B-85C3-BB0C3DD69A2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AC-D94B-85C3-BB0C3DD69A2F}"/>
              </c:ext>
            </c:extLst>
          </c:dPt>
          <c:dPt>
            <c:idx val="3"/>
            <c:bubble3D val="0"/>
            <c:spPr>
              <a:solidFill>
                <a:srgbClr val="FB7EE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AC-D94B-85C3-BB0C3DD69A2F}"/>
              </c:ext>
            </c:extLst>
          </c:dPt>
          <c:dPt>
            <c:idx val="4"/>
            <c:bubble3D val="0"/>
            <c:spPr>
              <a:solidFill>
                <a:srgbClr val="FF5D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2AC-D94B-85C3-BB0C3DD69A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'VIERGE - Tableau de bord de con'!$H$39:$H$43</c:f>
              <c:strCache>
                <c:ptCount val="5"/>
                <c:pt idx="0">
                  <c:v>Très improbable</c:v>
                </c:pt>
                <c:pt idx="1">
                  <c:v>Improbable</c:v>
                </c:pt>
                <c:pt idx="2">
                  <c:v>Possible</c:v>
                </c:pt>
                <c:pt idx="3">
                  <c:v>Probable</c:v>
                </c:pt>
                <c:pt idx="4">
                  <c:v>Très probable</c:v>
                </c:pt>
              </c:strCache>
            </c:strRef>
          </c:cat>
          <c:val>
            <c:numRef>
              <c:f>'VIERGE - Tableau de bord de con'!$I$39:$I$43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C-D94B-85C3-BB0C3DD69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5625E-2"/>
          <c:y val="0.29427693489533319"/>
          <c:w val="0.21885150098425196"/>
          <c:h val="0.4449827155751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'VIERGE - Tableau de bord de con'!$N$38</c:f>
              <c:strCache>
                <c:ptCount val="1"/>
                <c:pt idx="0">
                  <c:v>Objectif 
stratégique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C6-3F4C-B6E7-6BF2F7C8619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C6-3F4C-B6E7-6BF2F7C8619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C6-3F4C-B6E7-6BF2F7C8619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C6-3F4C-B6E7-6BF2F7C8619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C6-3F4C-B6E7-6BF2F7C8619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C6-3F4C-B6E7-6BF2F7C8619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C6-3F4C-B6E7-6BF2F7C8619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EC6-3F4C-B6E7-6BF2F7C8619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EC6-3F4C-B6E7-6BF2F7C8619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F63-0549-9C39-EC902B2B0D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'VIERGE - Tableau de bord de con'!$N$39:$N$48</c:f>
              <c:strCache>
                <c:ptCount val="10"/>
                <c:pt idx="0">
                  <c:v>Améliorer la fidélité des clients</c:v>
                </c:pt>
                <c:pt idx="1">
                  <c:v>Moderniser la technologie</c:v>
                </c:pt>
                <c:pt idx="2">
                  <c:v>Évoluer par des fusions et acquisitions</c:v>
                </c:pt>
                <c:pt idx="3">
                  <c:v>Développer et innover</c:v>
                </c:pt>
                <c:pt idx="4">
                  <c:v>Améliorer la notoriété de la marque</c:v>
                </c:pt>
                <c:pt idx="5">
                  <c:v>Augmenter la valeur client</c:v>
                </c:pt>
                <c:pt idx="6">
                  <c:v>Élargir l’accès au marché</c:v>
                </c:pt>
                <c:pt idx="7">
                  <c:v>Augmenter les recettes</c:v>
                </c:pt>
                <c:pt idx="8">
                  <c:v>Identification de clients potentiels</c:v>
                </c:pt>
                <c:pt idx="9">
                  <c:v>Augmenter les ventes</c:v>
                </c:pt>
              </c:strCache>
            </c:strRef>
          </c:cat>
          <c:val>
            <c:numRef>
              <c:f>'VIERGE - Tableau de bord de con'!$O$39:$O$48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C6-3F4C-B6E7-6BF2F7C86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'EXEMPLE - Tableau de bord de co'!$G$38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3E4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45-4B92-8D4A-844A41EE7624}"/>
              </c:ext>
            </c:extLst>
          </c:dPt>
          <c:dPt>
            <c:idx val="1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45-4B92-8D4A-844A41EE7624}"/>
              </c:ext>
            </c:extLst>
          </c:dPt>
          <c:dPt>
            <c:idx val="2"/>
            <c:invertIfNegative val="0"/>
            <c:bubble3D val="0"/>
            <c:spPr>
              <a:solidFill>
                <a:srgbClr val="94DC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45-4B92-8D4A-844A41EE7624}"/>
              </c:ext>
            </c:extLst>
          </c:dPt>
          <c:dPt>
            <c:idx val="3"/>
            <c:invertIfNegative val="0"/>
            <c:bubble3D val="0"/>
            <c:spPr>
              <a:solidFill>
                <a:srgbClr val="F2CF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45-4B92-8D4A-844A41EE7624}"/>
              </c:ext>
            </c:extLst>
          </c:dPt>
          <c:dPt>
            <c:idx val="4"/>
            <c:invertIfNegative val="0"/>
            <c:bubble3D val="0"/>
            <c:spPr>
              <a:solidFill>
                <a:srgbClr val="B4EC2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45-4B92-8D4A-844A41EE7624}"/>
              </c:ext>
            </c:extLst>
          </c:dPt>
          <c:dPt>
            <c:idx val="5"/>
            <c:invertIfNegative val="0"/>
            <c:bubble3D val="0"/>
            <c:spPr>
              <a:solidFill>
                <a:srgbClr val="35E59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45-4B92-8D4A-844A41EE7624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45-4B92-8D4A-844A41EE7624}"/>
              </c:ext>
            </c:extLst>
          </c:dPt>
          <c:dPt>
            <c:idx val="7"/>
            <c:invertIfNegative val="0"/>
            <c:bubble3D val="0"/>
            <c:spPr>
              <a:solidFill>
                <a:srgbClr val="FFEB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845-4B92-8D4A-844A41EE762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845-4B92-8D4A-844A41EE7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'EXEMPLE - Tableau de bord de co'!$F$39:$F$47</c:f>
              <c:strCache>
                <c:ptCount val="9"/>
                <c:pt idx="0">
                  <c:v>Proposé</c:v>
                </c:pt>
                <c:pt idx="1">
                  <c:v>Demandé</c:v>
                </c:pt>
                <c:pt idx="2">
                  <c:v>Approuvé</c:v>
                </c:pt>
                <c:pt idx="3">
                  <c:v>Planification</c:v>
                </c:pt>
                <c:pt idx="4">
                  <c:v>En cours</c:v>
                </c:pt>
                <c:pt idx="5">
                  <c:v>Terminé</c:v>
                </c:pt>
                <c:pt idx="6">
                  <c:v>En attente</c:v>
                </c:pt>
                <c:pt idx="7">
                  <c:v>Superviser</c:v>
                </c:pt>
                <c:pt idx="8">
                  <c:v>Autre</c:v>
                </c:pt>
              </c:strCache>
            </c:strRef>
          </c:cat>
          <c:val>
            <c:numRef>
              <c:f>'EXEMPLE - Tableau de bord de co'!$G$39:$G$47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5-4B92-8D4A-844A41EE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'EXEMPLE - Tableau de bord de co'!$D$38</c:f>
              <c:strCache>
                <c:ptCount val="1"/>
                <c:pt idx="0">
                  <c:v>Priorité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0-4D08-94B5-4B298A528A0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0-4D08-94B5-4B298A528A09}"/>
              </c:ext>
            </c:extLst>
          </c:dPt>
          <c:dPt>
            <c:idx val="2"/>
            <c:invertIfNegative val="0"/>
            <c:bubble3D val="0"/>
            <c:spPr>
              <a:solidFill>
                <a:srgbClr val="FB7E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0-4D08-94B5-4B298A528A09}"/>
              </c:ext>
            </c:extLst>
          </c:dPt>
          <c:dPt>
            <c:idx val="3"/>
            <c:invertIfNegative val="0"/>
            <c:bubble3D val="0"/>
            <c:spPr>
              <a:solidFill>
                <a:srgbClr val="FF5D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0-4D08-94B5-4B298A528A09}"/>
              </c:ext>
            </c:extLst>
          </c:dPt>
          <c:cat>
            <c:strRef>
              <c:f>'EXEMPLE - Tableau de bord de co'!$D$39:$D$42</c:f>
              <c:strCache>
                <c:ptCount val="4"/>
                <c:pt idx="0">
                  <c:v>Faible</c:v>
                </c:pt>
                <c:pt idx="1">
                  <c:v>Moyenne</c:v>
                </c:pt>
                <c:pt idx="2">
                  <c:v>Elevée</c:v>
                </c:pt>
                <c:pt idx="3">
                  <c:v>Extrême</c:v>
                </c:pt>
              </c:strCache>
            </c:strRef>
          </c:cat>
          <c:val>
            <c:numRef>
              <c:f>'EXEMPLE - Tableau de bord de co'!$E$39:$E$42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00-4D08-94B5-4B298A528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646016"/>
        <c:axId val="66647552"/>
      </c:barChart>
      <c:catAx>
        <c:axId val="666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47552"/>
        <c:crosses val="autoZero"/>
        <c:auto val="1"/>
        <c:lblAlgn val="ctr"/>
        <c:lblOffset val="100"/>
        <c:noMultiLvlLbl val="0"/>
      </c:catAx>
      <c:valAx>
        <c:axId val="6664755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646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EB-41EC-9D38-480F1B53EB4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EB-41EC-9D38-480F1B53EB4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EB-41EC-9D38-480F1B53EB4D}"/>
              </c:ext>
            </c:extLst>
          </c:dPt>
          <c:cat>
            <c:strRef>
              <c:f>'EXEMPLE - Tableau de bord de co'!$B$11:$B$13</c:f>
              <c:strCache>
                <c:ptCount val="3"/>
                <c:pt idx="0">
                  <c:v>Budget</c:v>
                </c:pt>
                <c:pt idx="1">
                  <c:v>Réalité</c:v>
                </c:pt>
                <c:pt idx="2">
                  <c:v>Solde</c:v>
                </c:pt>
              </c:strCache>
            </c:strRef>
          </c:cat>
          <c:val>
            <c:numRef>
              <c:f>'EXEMPLE - Tableau de bord de co'!$D$11:$D$13</c:f>
              <c:numCache>
                <c:formatCode>"$"#,##0</c:formatCode>
                <c:ptCount val="3"/>
                <c:pt idx="0">
                  <c:v>4085000</c:v>
                </c:pt>
                <c:pt idx="1">
                  <c:v>3416000</c:v>
                </c:pt>
                <c:pt idx="2">
                  <c:v>669000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B-41EC-9D38-480F1B53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8446752"/>
        <c:axId val="27920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'EXEMPLE - Tableau de bord de co'!$B$11:$B$13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Réalité</c:v>
                      </c:pt>
                      <c:pt idx="2">
                        <c:v>Solde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'EXEMPLE - Tableau de bord de co'!$C$11:$C$12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DEB-41EC-9D38-480F1B53EB4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'EXEMPLE - Tableau de bord de co'!$B$11:$B$13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Réalité</c:v>
                      </c:pt>
                      <c:pt idx="2">
                        <c:v>Solde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'EXEMPLE - Tableau de bord de co'!$E$11:$E$12</c15:sqref>
                        </c15:formulaRef>
                      </c:ext>
                    </c:extLst>
                    <c:numCache>
                      <c:formatCode>"$"#,##0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DEB-41EC-9D38-480F1B53EB4D}"/>
                  </c:ext>
                </c:extLst>
              </c15:ser>
            </c15:filteredBarSeries>
          </c:ext>
        </c:extLst>
      </c:barChart>
      <c:catAx>
        <c:axId val="30844675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79203632"/>
        <c:crosses val="autoZero"/>
        <c:auto val="1"/>
        <c:lblAlgn val="ctr"/>
        <c:lblOffset val="100"/>
        <c:noMultiLvlLbl val="0"/>
      </c:catAx>
      <c:valAx>
        <c:axId val="279203632"/>
        <c:scaling>
          <c:orientation val="minMax"/>
        </c:scaling>
        <c:delete val="1"/>
        <c:axPos val="t"/>
        <c:numFmt formatCode="&quot;$&quot;#,##0" sourceLinked="1"/>
        <c:majorTickMark val="none"/>
        <c:minorTickMark val="none"/>
        <c:tickLblPos val="nextTo"/>
        <c:crossAx val="3084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092437664042"/>
          <c:y val="8.656111964662952E-2"/>
          <c:w val="0.735907562335958"/>
          <c:h val="0.863463366621855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4EC2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49-4828-9354-FF4E89DDA13B}"/>
              </c:ext>
            </c:extLst>
          </c:dPt>
          <c:dPt>
            <c:idx val="1"/>
            <c:bubble3D val="0"/>
            <c:spPr>
              <a:solidFill>
                <a:srgbClr val="B2F5E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49-4828-9354-FF4E89DDA13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49-4828-9354-FF4E89DDA13B}"/>
              </c:ext>
            </c:extLst>
          </c:dPt>
          <c:dPt>
            <c:idx val="3"/>
            <c:bubble3D val="0"/>
            <c:spPr>
              <a:solidFill>
                <a:srgbClr val="FB7EE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49-4828-9354-FF4E89DDA13B}"/>
              </c:ext>
            </c:extLst>
          </c:dPt>
          <c:dPt>
            <c:idx val="4"/>
            <c:bubble3D val="0"/>
            <c:spPr>
              <a:solidFill>
                <a:srgbClr val="FF5D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49-4828-9354-FF4E89DDA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'EXEMPLE - Tableau de bord de co'!$H$39:$H$43</c:f>
              <c:strCache>
                <c:ptCount val="5"/>
                <c:pt idx="0">
                  <c:v>Très improbable</c:v>
                </c:pt>
                <c:pt idx="1">
                  <c:v>Improbable</c:v>
                </c:pt>
                <c:pt idx="2">
                  <c:v>Possible</c:v>
                </c:pt>
                <c:pt idx="3">
                  <c:v>Probable</c:v>
                </c:pt>
                <c:pt idx="4">
                  <c:v>Très probable</c:v>
                </c:pt>
              </c:strCache>
            </c:strRef>
          </c:cat>
          <c:val>
            <c:numRef>
              <c:f>'EXEMPLE - Tableau de bord de co'!$I$39:$I$43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49-4828-9354-FF4E89DD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5625E-2"/>
          <c:y val="0.29427693489533319"/>
          <c:w val="0.21885150098425196"/>
          <c:h val="0.4449827155751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'EXEMPLE - Tableau de bord de co'!$N$38</c:f>
              <c:strCache>
                <c:ptCount val="1"/>
                <c:pt idx="0">
                  <c:v>Objectif 
stratégique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2F-4A7B-B86B-5D3427F1AC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2F-4A7B-B86B-5D3427F1AC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2F-4A7B-B86B-5D3427F1AC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2F-4A7B-B86B-5D3427F1AC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2F-4A7B-B86B-5D3427F1AC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2F-4A7B-B86B-5D3427F1AC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2F-4A7B-B86B-5D3427F1AC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12F-4A7B-B86B-5D3427F1AC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12F-4A7B-B86B-5D3427F1AC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12F-4A7B-B86B-5D3427F1A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'EXEMPLE - Tableau de bord de co'!$N$39:$N$48</c:f>
              <c:strCache>
                <c:ptCount val="10"/>
                <c:pt idx="0">
                  <c:v>Améliorer la fidélité des clients</c:v>
                </c:pt>
                <c:pt idx="1">
                  <c:v>Moderniser la technologie</c:v>
                </c:pt>
                <c:pt idx="2">
                  <c:v>Évoluer par des fusions et acquisitions</c:v>
                </c:pt>
                <c:pt idx="3">
                  <c:v>Développer et innover</c:v>
                </c:pt>
                <c:pt idx="4">
                  <c:v>Améliorer la notoriété de la marque</c:v>
                </c:pt>
                <c:pt idx="5">
                  <c:v>Augmenter la valeur client</c:v>
                </c:pt>
                <c:pt idx="6">
                  <c:v>Élargir l’accès au marché</c:v>
                </c:pt>
                <c:pt idx="7">
                  <c:v>Augmenter les recettes</c:v>
                </c:pt>
                <c:pt idx="8">
                  <c:v>Identification de clients potentiels</c:v>
                </c:pt>
                <c:pt idx="9">
                  <c:v>Augmenter les ventes</c:v>
                </c:pt>
              </c:strCache>
            </c:strRef>
          </c:cat>
          <c:val>
            <c:numRef>
              <c:f>'EXEMPLE - Tableau de bord de co'!$O$39:$O$48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2F-4A7B-B86B-5D3427F1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'VIERGE - Tableau de bord de con'!$B$38</c:f>
              <c:strCache>
                <c:ptCount val="1"/>
                <c:pt idx="0">
                  <c:v>Niveau de santé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DC-434E-8D4A-DA765DD0E1E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75F-E241-9021-56290D6FA6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DC-434E-8D4A-DA765DD0E1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DC-434E-8D4A-DA765DD0E1E8}"/>
              </c:ext>
            </c:extLst>
          </c:dPt>
          <c:cat>
            <c:numRef>
              <c:f>'VIERGE - Tableau de bord de con'!$B$39:$B$43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'VIERGE - Tableau de bord de con'!$C$39:$C$43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C-434E-8D4A-DA765DD0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099456"/>
        <c:axId val="66105344"/>
      </c:barChart>
      <c:catAx>
        <c:axId val="660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105344"/>
        <c:crosses val="autoZero"/>
        <c:auto val="1"/>
        <c:lblAlgn val="ctr"/>
        <c:lblOffset val="100"/>
        <c:noMultiLvlLbl val="0"/>
      </c:catAx>
      <c:valAx>
        <c:axId val="6610534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099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'VIERGE - Tableau de bord de con'!$G$38</c:f>
              <c:strCache>
                <c:ptCount val="1"/>
                <c:pt idx="0">
                  <c:v>Quantité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3E4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C7-4C5D-AC90-7BBF6D093AFF}"/>
              </c:ext>
            </c:extLst>
          </c:dPt>
          <c:dPt>
            <c:idx val="1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C7-4C5D-AC90-7BBF6D093AFF}"/>
              </c:ext>
            </c:extLst>
          </c:dPt>
          <c:dPt>
            <c:idx val="2"/>
            <c:invertIfNegative val="0"/>
            <c:bubble3D val="0"/>
            <c:spPr>
              <a:solidFill>
                <a:srgbClr val="94DC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C7-4C5D-AC90-7BBF6D093AFF}"/>
              </c:ext>
            </c:extLst>
          </c:dPt>
          <c:dPt>
            <c:idx val="3"/>
            <c:invertIfNegative val="0"/>
            <c:bubble3D val="0"/>
            <c:spPr>
              <a:solidFill>
                <a:srgbClr val="F2CF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C7-4C5D-AC90-7BBF6D093AFF}"/>
              </c:ext>
            </c:extLst>
          </c:dPt>
          <c:dPt>
            <c:idx val="4"/>
            <c:invertIfNegative val="0"/>
            <c:bubble3D val="0"/>
            <c:spPr>
              <a:solidFill>
                <a:srgbClr val="B4EC2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C7-4C5D-AC90-7BBF6D093AFF}"/>
              </c:ext>
            </c:extLst>
          </c:dPt>
          <c:dPt>
            <c:idx val="5"/>
            <c:invertIfNegative val="0"/>
            <c:bubble3D val="0"/>
            <c:spPr>
              <a:solidFill>
                <a:srgbClr val="35E59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C7-4C5D-AC90-7BBF6D093AFF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C7-4C5D-AC90-7BBF6D093AFF}"/>
              </c:ext>
            </c:extLst>
          </c:dPt>
          <c:dPt>
            <c:idx val="7"/>
            <c:invertIfNegative val="0"/>
            <c:bubble3D val="0"/>
            <c:spPr>
              <a:solidFill>
                <a:srgbClr val="FFEB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D1C-3748-BAAA-23F8064AB8F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D1C-3748-BAAA-23F8064AB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'VIERGE - Tableau de bord de con'!$F$39:$F$47</c:f>
              <c:strCache>
                <c:ptCount val="9"/>
                <c:pt idx="0">
                  <c:v>Proposé</c:v>
                </c:pt>
                <c:pt idx="1">
                  <c:v>Demandé</c:v>
                </c:pt>
                <c:pt idx="2">
                  <c:v>Approuvé</c:v>
                </c:pt>
                <c:pt idx="3">
                  <c:v>Planification</c:v>
                </c:pt>
                <c:pt idx="4">
                  <c:v>En cours</c:v>
                </c:pt>
                <c:pt idx="5">
                  <c:v>Terminé</c:v>
                </c:pt>
                <c:pt idx="6">
                  <c:v>En attente</c:v>
                </c:pt>
                <c:pt idx="7">
                  <c:v>Superviser</c:v>
                </c:pt>
                <c:pt idx="8">
                  <c:v>Autre</c:v>
                </c:pt>
              </c:strCache>
            </c:strRef>
          </c:cat>
          <c:val>
            <c:numRef>
              <c:f>'VIERGE - Tableau de bord de con'!$G$39:$G$47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C7-4C5D-AC90-7BBF6D09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'VIERGE - Tableau de bord de con'!$D$38</c:f>
              <c:strCache>
                <c:ptCount val="1"/>
                <c:pt idx="0">
                  <c:v>Priorité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D-4476-B1FD-BD57B64A68B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7D-4476-B1FD-BD57B64A68B7}"/>
              </c:ext>
            </c:extLst>
          </c:dPt>
          <c:dPt>
            <c:idx val="2"/>
            <c:invertIfNegative val="0"/>
            <c:bubble3D val="0"/>
            <c:spPr>
              <a:solidFill>
                <a:srgbClr val="FB7E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7D-4476-B1FD-BD57B64A68B7}"/>
              </c:ext>
            </c:extLst>
          </c:dPt>
          <c:dPt>
            <c:idx val="3"/>
            <c:invertIfNegative val="0"/>
            <c:bubble3D val="0"/>
            <c:spPr>
              <a:solidFill>
                <a:srgbClr val="FF5D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7D-4476-B1FD-BD57B64A68B7}"/>
              </c:ext>
            </c:extLst>
          </c:dPt>
          <c:cat>
            <c:strRef>
              <c:f>'VIERGE - Tableau de bord de con'!$D$39:$D$42</c:f>
              <c:strCache>
                <c:ptCount val="4"/>
                <c:pt idx="0">
                  <c:v>Faible</c:v>
                </c:pt>
                <c:pt idx="1">
                  <c:v>Moyenne</c:v>
                </c:pt>
                <c:pt idx="2">
                  <c:v>Elevée</c:v>
                </c:pt>
                <c:pt idx="3">
                  <c:v>Extrême</c:v>
                </c:pt>
              </c:strCache>
            </c:strRef>
          </c:cat>
          <c:val>
            <c:numRef>
              <c:f>'VIERGE - Tableau de bord de con'!$E$39:$E$42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7D-4476-B1FD-BD57B64A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646016"/>
        <c:axId val="66647552"/>
      </c:barChart>
      <c:catAx>
        <c:axId val="666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47552"/>
        <c:crosses val="autoZero"/>
        <c:auto val="1"/>
        <c:lblAlgn val="ctr"/>
        <c:lblOffset val="100"/>
        <c:noMultiLvlLbl val="0"/>
      </c:catAx>
      <c:valAx>
        <c:axId val="6664755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646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fr.smartsheet.com/try-it?trp=17015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101600</xdr:rowOff>
    </xdr:from>
    <xdr:to>
      <xdr:col>4</xdr:col>
      <xdr:colOff>1638300</xdr:colOff>
      <xdr:row>16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789AB-1BFE-4CB1-ADA1-57973029C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55033</xdr:colOff>
      <xdr:row>9</xdr:row>
      <xdr:rowOff>457200</xdr:rowOff>
    </xdr:from>
    <xdr:to>
      <xdr:col>12</xdr:col>
      <xdr:colOff>182033</xdr:colOff>
      <xdr:row>16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1D5DAB-0EAB-47E7-8B18-3FAA7CFCF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1778003</xdr:colOff>
      <xdr:row>14</xdr:row>
      <xdr:rowOff>431800</xdr:rowOff>
    </xdr:from>
    <xdr:to>
      <xdr:col>7</xdr:col>
      <xdr:colOff>88900</xdr:colOff>
      <xdr:row>16</xdr:row>
      <xdr:rowOff>12699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147F02-BA27-44A7-93AD-4F2C2400A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660400</xdr:colOff>
      <xdr:row>9</xdr:row>
      <xdr:rowOff>457200</xdr:rowOff>
    </xdr:from>
    <xdr:to>
      <xdr:col>6</xdr:col>
      <xdr:colOff>1270000</xdr:colOff>
      <xdr:row>13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8E7410-AF0D-47AE-A769-A016F0CEB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857250</xdr:colOff>
      <xdr:row>9</xdr:row>
      <xdr:rowOff>0</xdr:rowOff>
    </xdr:from>
    <xdr:to>
      <xdr:col>16</xdr:col>
      <xdr:colOff>1498600</xdr:colOff>
      <xdr:row>13</xdr:row>
      <xdr:rowOff>914400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C0C3CF-FBBC-4E7E-B410-6F43861E4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927100</xdr:colOff>
      <xdr:row>15</xdr:row>
      <xdr:rowOff>25400</xdr:rowOff>
    </xdr:from>
    <xdr:to>
      <xdr:col>17</xdr:col>
      <xdr:colOff>749300</xdr:colOff>
      <xdr:row>15</xdr:row>
      <xdr:rowOff>3657600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4DD64C-4E12-433D-ACC2-AA926994F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1238250</xdr:colOff>
      <xdr:row>0</xdr:row>
      <xdr:rowOff>47625</xdr:rowOff>
    </xdr:from>
    <xdr:to>
      <xdr:col>20</xdr:col>
      <xdr:colOff>11720</xdr:colOff>
      <xdr:row>0</xdr:row>
      <xdr:rowOff>599372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B1B9C09-0BDA-415B-8050-E2306261A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8125" y="47625"/>
          <a:ext cx="2758095" cy="548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101600</xdr:rowOff>
    </xdr:from>
    <xdr:to>
      <xdr:col>4</xdr:col>
      <xdr:colOff>1638300</xdr:colOff>
      <xdr:row>16</xdr:row>
      <xdr:rowOff>12700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55033</xdr:colOff>
      <xdr:row>9</xdr:row>
      <xdr:rowOff>457200</xdr:rowOff>
    </xdr:from>
    <xdr:to>
      <xdr:col>12</xdr:col>
      <xdr:colOff>182033</xdr:colOff>
      <xdr:row>16</xdr:row>
      <xdr:rowOff>12700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1778003</xdr:colOff>
      <xdr:row>14</xdr:row>
      <xdr:rowOff>431800</xdr:rowOff>
    </xdr:from>
    <xdr:to>
      <xdr:col>7</xdr:col>
      <xdr:colOff>88900</xdr:colOff>
      <xdr:row>16</xdr:row>
      <xdr:rowOff>12699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660400</xdr:colOff>
      <xdr:row>9</xdr:row>
      <xdr:rowOff>457200</xdr:rowOff>
    </xdr:from>
    <xdr:to>
      <xdr:col>6</xdr:col>
      <xdr:colOff>1270000</xdr:colOff>
      <xdr:row>13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169F30-43AB-69BA-9E1F-D7CE706B4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857250</xdr:colOff>
      <xdr:row>9</xdr:row>
      <xdr:rowOff>0</xdr:rowOff>
    </xdr:from>
    <xdr:to>
      <xdr:col>16</xdr:col>
      <xdr:colOff>1498600</xdr:colOff>
      <xdr:row>13</xdr:row>
      <xdr:rowOff>914400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4F8E19-EC1F-BF1D-1125-9A8FA3CD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927100</xdr:colOff>
      <xdr:row>15</xdr:row>
      <xdr:rowOff>25400</xdr:rowOff>
    </xdr:from>
    <xdr:to>
      <xdr:col>17</xdr:col>
      <xdr:colOff>749300</xdr:colOff>
      <xdr:row>15</xdr:row>
      <xdr:rowOff>3657600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DE9B45-9274-CB42-AFDE-0C2A3129F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9C1EDD-82D1-4106-B2D6-5A908A611AFC}" name="PROJECTS4" displayName="PROJECTS4" ref="B19:T33" totalsRowShown="0" headerRowDxfId="121" dataDxfId="120" tableBorderDxfId="119">
  <autoFilter ref="B19:T3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47ADD85-42F4-46D2-9B4B-E50C823FD1DB}" name="Niveau de santé du projet" dataDxfId="118"/>
    <tableColumn id="2" xr3:uid="{BB3BBD02-5DBE-4737-A9E1-68FCB13D766C}" name="Priorité" dataDxfId="117"/>
    <tableColumn id="3" xr3:uid="{3BEF27F0-9485-4C00-8E00-C06230F521CA}" name="ID de projet" dataDxfId="116"/>
    <tableColumn id="4" xr3:uid="{3AE02A6B-186D-465B-95EC-E3928481ABB4}" name="Nom du projet" dataDxfId="115"/>
    <tableColumn id="5" xr3:uid="{661868B9-56FD-4C53-A4F3-F3F95CB65192}" name="Statut" dataDxfId="114"/>
    <tableColumn id="6" xr3:uid="{E0382EF4-C787-4A77-A08E-5B3D5A7FE345}" name="Récapitulatif du projet" dataDxfId="113"/>
    <tableColumn id="7" xr3:uid="{90F70115-EE97-4114-BBC4-F8E5E2511A7A}" name="Chef de projet" dataDxfId="112"/>
    <tableColumn id="8" xr3:uid="{A829A3C4-1627-4DE0-A36E-63D71421B627}" name="Budget" dataDxfId="111"/>
    <tableColumn id="9" xr3:uid="{65958462-A096-41BB-95B5-C877797E505C}" name="Réalité" dataDxfId="110"/>
    <tableColumn id="10" xr3:uid="{D2F04705-5117-485E-925B-30513DB169B6}" name="Budget moins réel" dataDxfId="109">
      <calculatedColumnFormula>IF(PROJECTS4[[#This Row],[Budget]]="","–",PROJECTS4[[#This Row],[Budget]]-PROJECTS4[[#This Row],[Réalité]])</calculatedColumnFormula>
    </tableColumn>
    <tableColumn id="11" xr3:uid="{E39793B3-9E57-4489-A9C0-A6F4A5194F21}" name="Date d’achèvement prévue" dataDxfId="108"/>
    <tableColumn id="12" xr3:uid="{54FDD928-9127-4B0C-A457-6F80F363D497}" name="Nombre de jours restants" dataDxfId="107">
      <calculatedColumnFormula>IF(PROJECTS4[[#This Row],[Date d’achèvement prévue]]="","–",(PROJECTS4[[#This Row],[Date d’achèvement prévue]]-TODAY()))</calculatedColumnFormula>
    </tableColumn>
    <tableColumn id="13" xr3:uid="{C38C1907-1252-4C07-B403-5B2AC604B3A5}" name="Pourcentage d’avancement du projet" dataDxfId="106"/>
    <tableColumn id="15" xr3:uid="{96F438FE-7A33-437F-B2D8-BBD2DEAD3D1E}" name="Niveau de risque" dataDxfId="105"/>
    <tableColumn id="18" xr3:uid="{D8F471F7-D4B9-466B-8600-90A096549ACC}" name="Risques associés" dataDxfId="104"/>
    <tableColumn id="16" xr3:uid="{6B221398-6B5F-4FE7-88C0-4BFE1605B3C6}" name="Objectif stratégique" dataDxfId="103"/>
    <tableColumn id="17" xr3:uid="{6ACA33F2-5C75-4E1E-88CF-380BF0579D1F}" name="Résultat de l’analyse coût-avantage" dataDxfId="102"/>
    <tableColumn id="19" xr3:uid="{0427478C-6E3F-467B-9D5B-7AF129553979}" name="Commentaires" dataDxfId="101"/>
    <tableColumn id="14" xr3:uid="{3D99984D-96CD-4946-95B0-CFEA8F3ACB01}" name="Pièces jointes/Liens" dataDxfId="100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JECTS" displayName="PROJECTS" ref="B19:T33" totalsRowShown="0" headerRowDxfId="99" dataDxfId="98" tableBorderDxfId="97">
  <autoFilter ref="B19:T3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Niveau de santé du projet" dataDxfId="96"/>
    <tableColumn id="2" xr3:uid="{00000000-0010-0000-0000-000002000000}" name="Priorité" dataDxfId="95"/>
    <tableColumn id="3" xr3:uid="{00000000-0010-0000-0000-000003000000}" name="ID de projet" dataDxfId="94"/>
    <tableColumn id="4" xr3:uid="{00000000-0010-0000-0000-000004000000}" name="Nom du projet" dataDxfId="93"/>
    <tableColumn id="5" xr3:uid="{00000000-0010-0000-0000-000005000000}" name="Statut" dataDxfId="92"/>
    <tableColumn id="6" xr3:uid="{00000000-0010-0000-0000-000006000000}" name="Récapitulatif du projet" dataDxfId="91"/>
    <tableColumn id="7" xr3:uid="{00000000-0010-0000-0000-000007000000}" name="Chef de projet" dataDxfId="90"/>
    <tableColumn id="8" xr3:uid="{00000000-0010-0000-0000-000008000000}" name="Budget" dataDxfId="89"/>
    <tableColumn id="9" xr3:uid="{00000000-0010-0000-0000-000009000000}" name="Réalité" dataDxfId="88"/>
    <tableColumn id="10" xr3:uid="{00000000-0010-0000-0000-00000A000000}" name="Budget moins réel" dataDxfId="87">
      <calculatedColumnFormula>IF(PROJECTS[[#This Row],[Budget]]="","–",PROJECTS[[#This Row],[Budget]]-PROJECTS[[#This Row],[Réalité]])</calculatedColumnFormula>
    </tableColumn>
    <tableColumn id="11" xr3:uid="{00000000-0010-0000-0000-00000B000000}" name="Date d’achèvement prévue" dataDxfId="86"/>
    <tableColumn id="12" xr3:uid="{00000000-0010-0000-0000-00000C000000}" name="Nombre de jours restants" dataDxfId="85">
      <calculatedColumnFormula>IF(PROJECTS[[#This Row],[Date d’achèvement prévue]]="","–",(PROJECTS[[#This Row],[Date d’achèvement prévue]]-TODAY()))</calculatedColumnFormula>
    </tableColumn>
    <tableColumn id="13" xr3:uid="{00000000-0010-0000-0000-00000D000000}" name="Pourcentage d’avancement du projet" dataDxfId="84"/>
    <tableColumn id="15" xr3:uid="{224A09EA-C8AB-B04B-A745-1F4A97915E87}" name="Niveau de risque" dataDxfId="83"/>
    <tableColumn id="18" xr3:uid="{00000000-0010-0000-0000-000012000000}" name="Risques associés" dataDxfId="82"/>
    <tableColumn id="16" xr3:uid="{F43E97E1-2BFD-5143-864C-182059795D95}" name="Objectif stratégique" dataDxfId="81"/>
    <tableColumn id="17" xr3:uid="{00000000-0010-0000-0000-000011000000}" name="Résultat de l’analyse coût-avantage" dataDxfId="80"/>
    <tableColumn id="19" xr3:uid="{00000000-0010-0000-0000-000013000000}" name="Commentaires" dataDxfId="79"/>
    <tableColumn id="14" xr3:uid="{00000000-0010-0000-0000-00000E000000}" name="Pièces jointes/Liens" dataDxfId="78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1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7184-1367-46A1-B03A-FF61F5C278E3}">
  <sheetPr>
    <tabColor theme="4" tint="0.59999389629810485"/>
    <pageSetUpPr fitToPage="1"/>
  </sheetPr>
  <dimension ref="A1:IE57"/>
  <sheetViews>
    <sheetView showGridLines="0" zoomScaleNormal="100" workbookViewId="0">
      <pane ySplit="1" topLeftCell="A31" activePane="bottomLeft" state="frozen"/>
      <selection pane="bottomLeft" activeCell="B38" sqref="B38:I38"/>
    </sheetView>
  </sheetViews>
  <sheetFormatPr defaultColWidth="8.7265625" defaultRowHeight="14.5"/>
  <cols>
    <col min="1" max="1" width="3.26953125" customWidth="1"/>
    <col min="2" max="2" width="13.26953125" customWidth="1"/>
    <col min="3" max="4" width="12.7265625" customWidth="1"/>
    <col min="5" max="5" width="25.7265625" customWidth="1"/>
    <col min="6" max="6" width="16.26953125" customWidth="1"/>
    <col min="7" max="7" width="32.7265625" customWidth="1"/>
    <col min="8" max="8" width="25.26953125" customWidth="1"/>
    <col min="9" max="11" width="12.7265625" customWidth="1"/>
    <col min="12" max="12" width="17.7265625" customWidth="1"/>
    <col min="13" max="13" width="15.7265625" customWidth="1"/>
    <col min="14" max="14" width="38.7265625" customWidth="1"/>
    <col min="15" max="15" width="20.81640625" customWidth="1"/>
    <col min="16" max="16" width="15.7265625" customWidth="1"/>
    <col min="17" max="17" width="39" customWidth="1"/>
    <col min="18" max="18" width="22.26953125" customWidth="1"/>
    <col min="19" max="20" width="18.7265625" customWidth="1"/>
    <col min="21" max="21" width="3.26953125" customWidth="1"/>
  </cols>
  <sheetData>
    <row r="1" spans="1:239" s="15" customFormat="1" ht="50.15" customHeight="1">
      <c r="A1" s="14"/>
      <c r="B1" s="83" t="s">
        <v>0</v>
      </c>
      <c r="C1"/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</row>
    <row r="2" spans="1:239" ht="45" customHeight="1">
      <c r="A2" s="7"/>
      <c r="B2" s="13" t="s">
        <v>1</v>
      </c>
      <c r="C2" s="8"/>
      <c r="D2" s="9"/>
      <c r="E2" s="9"/>
      <c r="F2" s="9"/>
      <c r="G2" s="9"/>
      <c r="H2" s="9"/>
      <c r="I2" s="10"/>
      <c r="J2" s="9"/>
      <c r="K2" s="9"/>
      <c r="L2" s="9"/>
      <c r="N2" s="14"/>
      <c r="P2" s="10"/>
    </row>
    <row r="3" spans="1:239" ht="37.15" customHeight="1">
      <c r="B3" s="34" t="s">
        <v>107</v>
      </c>
      <c r="C3" s="2"/>
      <c r="D3" s="2"/>
      <c r="E3" s="2"/>
      <c r="F3" s="2"/>
      <c r="G3" s="2"/>
      <c r="H3" s="2"/>
      <c r="I3" s="2"/>
      <c r="N3" s="14"/>
    </row>
    <row r="4" spans="1:239" s="16" customFormat="1" ht="25.15" customHeight="1">
      <c r="B4" s="84" t="s">
        <v>2</v>
      </c>
      <c r="C4" s="84"/>
      <c r="D4" s="84"/>
      <c r="E4" s="84"/>
      <c r="F4" s="84"/>
      <c r="G4" s="79" t="s">
        <v>48</v>
      </c>
      <c r="H4" s="79" t="s">
        <v>52</v>
      </c>
      <c r="I4" s="84" t="s">
        <v>69</v>
      </c>
      <c r="J4" s="84"/>
      <c r="K4" s="84"/>
      <c r="M4" s="17"/>
      <c r="N4" s="1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</row>
    <row r="5" spans="1:239" s="16" customFormat="1" ht="34.9" customHeight="1">
      <c r="B5" s="85" t="s">
        <v>3</v>
      </c>
      <c r="C5" s="85"/>
      <c r="D5" s="85"/>
      <c r="E5" s="85"/>
      <c r="F5" s="85"/>
      <c r="G5" s="81" t="s">
        <v>49</v>
      </c>
      <c r="H5" s="82" t="str">
        <f>CONCATENATE(COUNTIF(PROJECTS4[Niveau de santé du projet],"&lt;&gt;"&amp;""))</f>
        <v>14</v>
      </c>
      <c r="I5" s="86" t="s">
        <v>70</v>
      </c>
      <c r="J5" s="86"/>
      <c r="K5" s="86"/>
      <c r="M5" s="17"/>
      <c r="N5" s="1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</row>
    <row r="6" spans="1:239" s="16" customFormat="1" ht="15" customHeight="1">
      <c r="B6" s="75"/>
      <c r="C6" s="75"/>
      <c r="D6" s="75"/>
      <c r="E6" s="75"/>
      <c r="F6" s="75"/>
      <c r="G6" s="76"/>
      <c r="H6" s="77"/>
      <c r="I6" s="74"/>
      <c r="J6" s="74"/>
      <c r="M6" s="17"/>
      <c r="N6" s="1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</row>
    <row r="7" spans="1:239" s="16" customFormat="1" ht="34.9" customHeight="1">
      <c r="B7" s="87" t="s">
        <v>4</v>
      </c>
      <c r="C7" s="87"/>
      <c r="D7" s="87"/>
      <c r="E7" s="87" t="s">
        <v>35</v>
      </c>
      <c r="F7" s="87"/>
      <c r="G7" s="80" t="s">
        <v>50</v>
      </c>
      <c r="H7" s="88" t="s">
        <v>53</v>
      </c>
      <c r="I7" s="88"/>
      <c r="J7" s="89" t="s">
        <v>71</v>
      </c>
      <c r="K7" s="89"/>
      <c r="M7" s="17"/>
      <c r="N7" s="1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</row>
    <row r="8" spans="1:239" s="16" customFormat="1" ht="34.9" customHeight="1">
      <c r="B8" s="90">
        <f>SUM(PROJECTS4[Budget])</f>
        <v>4085000</v>
      </c>
      <c r="C8" s="90"/>
      <c r="D8" s="90"/>
      <c r="E8" s="90">
        <f>SUM(PROJECTS4[Budget moins réel])</f>
        <v>669000</v>
      </c>
      <c r="F8" s="90"/>
      <c r="G8" s="78">
        <f>G44/14</f>
        <v>7.1428571428571425E-2</v>
      </c>
      <c r="H8" s="91">
        <v>0.02</v>
      </c>
      <c r="I8" s="91"/>
      <c r="J8" s="92">
        <f>I43/14</f>
        <v>0.21428571428571427</v>
      </c>
      <c r="K8" s="92"/>
      <c r="M8" s="17"/>
      <c r="N8" s="1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</row>
    <row r="9" spans="1:239" s="16" customFormat="1" ht="25.15" customHeight="1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</row>
    <row r="10" spans="1:239" ht="46.9" customHeight="1">
      <c r="B10" s="50" t="s">
        <v>5</v>
      </c>
      <c r="F10" s="4"/>
      <c r="G10" s="4"/>
      <c r="H10" s="50" t="s">
        <v>54</v>
      </c>
      <c r="I10" s="4"/>
      <c r="J10" s="4"/>
      <c r="K10" s="4"/>
      <c r="L10" s="4"/>
      <c r="M10" s="4"/>
      <c r="N10" s="50" t="s">
        <v>75</v>
      </c>
      <c r="O10" s="4"/>
      <c r="P10" s="4"/>
    </row>
    <row r="11" spans="1:239" ht="40.15" customHeight="1">
      <c r="B11" s="93" t="s">
        <v>6</v>
      </c>
      <c r="C11" s="94"/>
      <c r="D11" s="95">
        <f>SUM(PROJECTS4[Budget])</f>
        <v>4085000</v>
      </c>
      <c r="E11" s="95"/>
      <c r="F11" s="4"/>
      <c r="G11" s="4"/>
      <c r="H11" s="3"/>
      <c r="I11" s="4"/>
      <c r="J11" s="4"/>
      <c r="K11" s="4"/>
      <c r="L11" s="4"/>
      <c r="M11" s="4"/>
      <c r="N11" s="14"/>
      <c r="O11" s="4"/>
      <c r="P11" s="4"/>
    </row>
    <row r="12" spans="1:239" ht="40.15" customHeight="1">
      <c r="B12" s="96" t="s">
        <v>7</v>
      </c>
      <c r="C12" s="94"/>
      <c r="D12" s="95">
        <f>SUM(PROJECTS4[Réalité])</f>
        <v>3416000</v>
      </c>
      <c r="E12" s="95"/>
      <c r="F12" s="4"/>
      <c r="G12" s="4"/>
      <c r="H12" s="3"/>
      <c r="I12" s="4"/>
      <c r="J12" s="4"/>
      <c r="K12" s="4"/>
      <c r="L12" s="4"/>
      <c r="M12" s="4"/>
      <c r="N12" s="14"/>
      <c r="O12" s="4"/>
      <c r="P12" s="4"/>
    </row>
    <row r="13" spans="1:239" ht="40.15" customHeight="1">
      <c r="B13" s="97" t="s">
        <v>8</v>
      </c>
      <c r="C13" s="94"/>
      <c r="D13" s="95">
        <f>SUM(PROJECTS4[Budget moins réel])</f>
        <v>669000</v>
      </c>
      <c r="E13" s="95"/>
      <c r="F13" s="4"/>
      <c r="G13" s="4"/>
      <c r="H13" s="3"/>
      <c r="I13" s="4"/>
      <c r="J13" s="4"/>
      <c r="K13" s="4"/>
      <c r="L13" s="4"/>
      <c r="M13" s="4"/>
      <c r="N13" s="14"/>
      <c r="O13" s="4"/>
      <c r="P13" s="4"/>
      <c r="Q13" s="4"/>
      <c r="R13" s="4"/>
      <c r="S13" s="4" t="s">
        <v>100</v>
      </c>
    </row>
    <row r="14" spans="1:239" ht="75" customHeight="1">
      <c r="B14" s="43"/>
      <c r="C14" s="44"/>
      <c r="D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</row>
    <row r="15" spans="1:239" ht="34.9" customHeight="1">
      <c r="B15" s="50" t="s">
        <v>9</v>
      </c>
      <c r="C15" s="2"/>
      <c r="D15" s="2"/>
      <c r="E15" s="2"/>
      <c r="F15" s="50" t="s">
        <v>37</v>
      </c>
      <c r="G15" s="2"/>
      <c r="H15" s="33"/>
      <c r="I15" s="2"/>
      <c r="N15" s="50" t="s">
        <v>76</v>
      </c>
    </row>
    <row r="16" spans="1:239" ht="300" customHeight="1">
      <c r="B16" s="31"/>
      <c r="C16" s="2"/>
      <c r="D16" s="2"/>
      <c r="E16" s="2"/>
      <c r="F16" s="2"/>
      <c r="G16" s="2"/>
      <c r="H16" s="2"/>
      <c r="I16" s="2"/>
    </row>
    <row r="17" spans="2:20" s="29" customFormat="1" ht="37.15" customHeight="1">
      <c r="B17" s="32"/>
      <c r="C17" s="30"/>
      <c r="D17" s="30"/>
      <c r="E17" s="30"/>
      <c r="F17" s="30"/>
      <c r="G17" s="30"/>
      <c r="H17" s="30"/>
      <c r="I17" s="30"/>
    </row>
    <row r="18" spans="2:20" ht="40.15" customHeight="1">
      <c r="B18" s="33" t="s">
        <v>10</v>
      </c>
      <c r="C18" s="2"/>
      <c r="D18" s="2"/>
      <c r="E18" s="2"/>
      <c r="F18" s="2"/>
      <c r="G18" s="2"/>
      <c r="H18" s="2"/>
      <c r="I18" s="2"/>
    </row>
    <row r="19" spans="2:20" s="1" customFormat="1" ht="54" customHeight="1">
      <c r="B19" s="40" t="s">
        <v>9</v>
      </c>
      <c r="C19" s="39" t="s">
        <v>16</v>
      </c>
      <c r="D19" s="38" t="s">
        <v>20</v>
      </c>
      <c r="E19" s="38" t="s">
        <v>36</v>
      </c>
      <c r="F19" s="39" t="s">
        <v>38</v>
      </c>
      <c r="G19" s="39" t="s">
        <v>51</v>
      </c>
      <c r="H19" s="39" t="s">
        <v>55</v>
      </c>
      <c r="I19" s="45" t="s">
        <v>6</v>
      </c>
      <c r="J19" s="46" t="s">
        <v>7</v>
      </c>
      <c r="K19" s="47" t="s">
        <v>72</v>
      </c>
      <c r="L19" s="37" t="s">
        <v>73</v>
      </c>
      <c r="M19" s="37" t="s">
        <v>74</v>
      </c>
      <c r="N19" s="37" t="s">
        <v>77</v>
      </c>
      <c r="O19" s="39" t="s">
        <v>95</v>
      </c>
      <c r="P19" s="39" t="s">
        <v>97</v>
      </c>
      <c r="Q19" s="39" t="s">
        <v>98</v>
      </c>
      <c r="R19" s="39" t="s">
        <v>99</v>
      </c>
      <c r="S19" s="39" t="s">
        <v>101</v>
      </c>
      <c r="T19" s="39" t="s">
        <v>102</v>
      </c>
    </row>
    <row r="20" spans="2:20" s="1" customFormat="1" ht="25.15" customHeight="1">
      <c r="B20" s="19">
        <v>1</v>
      </c>
      <c r="C20" s="54" t="s">
        <v>108</v>
      </c>
      <c r="D20" s="20" t="s">
        <v>21</v>
      </c>
      <c r="E20" s="20"/>
      <c r="F20" s="20" t="s">
        <v>39</v>
      </c>
      <c r="G20" s="20"/>
      <c r="H20" s="20" t="s">
        <v>56</v>
      </c>
      <c r="I20" s="21">
        <v>800000</v>
      </c>
      <c r="J20" s="21">
        <v>500000</v>
      </c>
      <c r="K20" s="48">
        <f>IF(PROJECTS4[[#This Row],[Budget]]="","–",PROJECTS4[[#This Row],[Budget]]-PROJECTS4[[#This Row],[Réalité]])</f>
        <v>300000</v>
      </c>
      <c r="L20" s="22"/>
      <c r="M20" s="18" t="str">
        <f ca="1">IF(PROJECTS4[[#This Row],[Date d’achèvement prévue]]="","–",(PROJECTS4[[#This Row],[Date d’achèvement prévue]]-TODAY()))</f>
        <v>–</v>
      </c>
      <c r="N20" s="23">
        <v>0.9</v>
      </c>
      <c r="O20" s="54" t="s">
        <v>64</v>
      </c>
      <c r="P20" s="49"/>
      <c r="Q20" s="70" t="s">
        <v>79</v>
      </c>
      <c r="R20" s="49"/>
      <c r="S20" s="49"/>
      <c r="T20" s="41"/>
    </row>
    <row r="21" spans="2:20" s="1" customFormat="1" ht="25.15" customHeight="1">
      <c r="B21" s="19">
        <v>2</v>
      </c>
      <c r="C21" s="54" t="s">
        <v>17</v>
      </c>
      <c r="D21" s="20" t="s">
        <v>22</v>
      </c>
      <c r="E21" s="20"/>
      <c r="F21" s="20" t="s">
        <v>40</v>
      </c>
      <c r="G21" s="20"/>
      <c r="H21" s="20" t="s">
        <v>57</v>
      </c>
      <c r="I21" s="21">
        <v>285000</v>
      </c>
      <c r="J21" s="21">
        <v>312000</v>
      </c>
      <c r="K21" s="48">
        <f>IF(PROJECTS4[[#This Row],[Budget]]="","–",PROJECTS4[[#This Row],[Budget]]-PROJECTS4[[#This Row],[Réalité]])</f>
        <v>-27000</v>
      </c>
      <c r="L21" s="22"/>
      <c r="M21" s="18" t="str">
        <f ca="1">IF(PROJECTS4[[#This Row],[Date d’achèvement prévue]]="","–",(PROJECTS4[[#This Row],[Date d’achèvement prévue]]-TODAY()))</f>
        <v>–</v>
      </c>
      <c r="N21" s="23">
        <v>1</v>
      </c>
      <c r="O21" s="54" t="s">
        <v>65</v>
      </c>
      <c r="P21" s="49"/>
      <c r="Q21" s="70" t="s">
        <v>84</v>
      </c>
      <c r="R21" s="49"/>
      <c r="S21" s="49"/>
      <c r="T21" s="41"/>
    </row>
    <row r="22" spans="2:20" s="1" customFormat="1" ht="25.15" customHeight="1">
      <c r="B22" s="19">
        <v>3</v>
      </c>
      <c r="C22" s="54" t="s">
        <v>108</v>
      </c>
      <c r="D22" s="20" t="s">
        <v>23</v>
      </c>
      <c r="E22" s="20"/>
      <c r="F22" s="20" t="s">
        <v>41</v>
      </c>
      <c r="G22" s="20"/>
      <c r="H22" s="20" t="s">
        <v>58</v>
      </c>
      <c r="I22" s="21">
        <v>430000</v>
      </c>
      <c r="J22" s="21">
        <v>384000</v>
      </c>
      <c r="K22" s="48">
        <f>IF(PROJECTS4[[#This Row],[Budget]]="","–",PROJECTS4[[#This Row],[Budget]]-PROJECTS4[[#This Row],[Réalité]])</f>
        <v>46000</v>
      </c>
      <c r="L22" s="22"/>
      <c r="M22" s="18" t="str">
        <f ca="1">IF(PROJECTS4[[#This Row],[Date d’achèvement prévue]]="","–",(PROJECTS4[[#This Row],[Date d’achèvement prévue]]-TODAY()))</f>
        <v>–</v>
      </c>
      <c r="N22" s="23">
        <v>0.5</v>
      </c>
      <c r="O22" s="54" t="s">
        <v>66</v>
      </c>
      <c r="P22" s="49"/>
      <c r="Q22" s="70" t="s">
        <v>83</v>
      </c>
      <c r="R22" s="49"/>
      <c r="S22" s="49"/>
      <c r="T22" s="41"/>
    </row>
    <row r="23" spans="2:20" s="1" customFormat="1" ht="25.15" customHeight="1">
      <c r="B23" s="19">
        <v>4</v>
      </c>
      <c r="C23" s="54" t="s">
        <v>18</v>
      </c>
      <c r="D23" s="20" t="s">
        <v>24</v>
      </c>
      <c r="E23" s="20"/>
      <c r="F23" s="20" t="s">
        <v>42</v>
      </c>
      <c r="G23" s="20"/>
      <c r="H23" s="20" t="s">
        <v>56</v>
      </c>
      <c r="I23" s="21">
        <v>1624000</v>
      </c>
      <c r="J23" s="21">
        <v>1500000</v>
      </c>
      <c r="K23" s="48">
        <f>IF(PROJECTS4[[#This Row],[Budget]]="","–",PROJECTS4[[#This Row],[Budget]]-PROJECTS4[[#This Row],[Réalité]])</f>
        <v>124000</v>
      </c>
      <c r="L23" s="22"/>
      <c r="M23" s="18" t="str">
        <f ca="1">IF(PROJECTS4[[#This Row],[Date d’achèvement prévue]]="","–",(PROJECTS4[[#This Row],[Date d’achèvement prévue]]-TODAY()))</f>
        <v>–</v>
      </c>
      <c r="N23" s="23">
        <v>0.08</v>
      </c>
      <c r="O23" s="54" t="s">
        <v>67</v>
      </c>
      <c r="P23" s="49"/>
      <c r="Q23" s="70" t="s">
        <v>85</v>
      </c>
      <c r="R23" s="49"/>
      <c r="S23" s="49"/>
      <c r="T23" s="41"/>
    </row>
    <row r="24" spans="2:20" s="1" customFormat="1" ht="25.15" customHeight="1">
      <c r="B24" s="19">
        <v>5</v>
      </c>
      <c r="C24" s="54" t="s">
        <v>18</v>
      </c>
      <c r="D24" s="20" t="s">
        <v>25</v>
      </c>
      <c r="E24" s="20"/>
      <c r="F24" s="20" t="s">
        <v>43</v>
      </c>
      <c r="G24" s="20"/>
      <c r="H24" s="20" t="s">
        <v>59</v>
      </c>
      <c r="I24" s="21">
        <v>946000</v>
      </c>
      <c r="J24" s="21">
        <v>720000</v>
      </c>
      <c r="K24" s="48">
        <f>IF(PROJECTS4[[#This Row],[Budget]]="","–",PROJECTS4[[#This Row],[Budget]]-PROJECTS4[[#This Row],[Réalité]])</f>
        <v>226000</v>
      </c>
      <c r="L24" s="22"/>
      <c r="M24" s="18" t="str">
        <f ca="1">IF(PROJECTS4[[#This Row],[Date d’achèvement prévue]]="","–",(PROJECTS4[[#This Row],[Date d’achèvement prévue]]-TODAY()))</f>
        <v>–</v>
      </c>
      <c r="N24" s="23">
        <v>0.11</v>
      </c>
      <c r="O24" s="54" t="s">
        <v>67</v>
      </c>
      <c r="P24" s="49"/>
      <c r="Q24" s="70" t="s">
        <v>85</v>
      </c>
      <c r="R24" s="49"/>
      <c r="S24" s="49"/>
      <c r="T24" s="41"/>
    </row>
    <row r="25" spans="2:20" s="1" customFormat="1" ht="25.15" customHeight="1">
      <c r="B25" s="19">
        <v>4</v>
      </c>
      <c r="C25" s="54" t="s">
        <v>19</v>
      </c>
      <c r="D25" s="20" t="s">
        <v>26</v>
      </c>
      <c r="E25" s="20"/>
      <c r="F25" s="20" t="s">
        <v>43</v>
      </c>
      <c r="G25" s="20"/>
      <c r="H25" s="20" t="s">
        <v>60</v>
      </c>
      <c r="I25" s="21">
        <v>0</v>
      </c>
      <c r="J25" s="21">
        <v>0</v>
      </c>
      <c r="K25" s="48">
        <f>IF(PROJECTS4[[#This Row],[Budget]]="","–",PROJECTS4[[#This Row],[Budget]]-PROJECTS4[[#This Row],[Réalité]])</f>
        <v>0</v>
      </c>
      <c r="L25" s="22"/>
      <c r="M25" s="18" t="str">
        <f ca="1">IF(PROJECTS4[[#This Row],[Date d’achèvement prévue]]="","–",(PROJECTS4[[#This Row],[Date d’achèvement prévue]]-TODAY()))</f>
        <v>–</v>
      </c>
      <c r="N25" s="23">
        <v>0.17</v>
      </c>
      <c r="O25" s="54" t="s">
        <v>68</v>
      </c>
      <c r="P25" s="49"/>
      <c r="Q25" s="70" t="s">
        <v>86</v>
      </c>
      <c r="R25" s="49"/>
      <c r="S25" s="49"/>
      <c r="T25" s="41"/>
    </row>
    <row r="26" spans="2:20" s="1" customFormat="1" ht="25.15" customHeight="1">
      <c r="B26" s="19">
        <v>4</v>
      </c>
      <c r="C26" s="54" t="s">
        <v>19</v>
      </c>
      <c r="D26" s="20" t="s">
        <v>27</v>
      </c>
      <c r="E26" s="20"/>
      <c r="F26" s="20" t="s">
        <v>44</v>
      </c>
      <c r="G26" s="20"/>
      <c r="H26" s="20" t="s">
        <v>61</v>
      </c>
      <c r="I26" s="21">
        <v>0</v>
      </c>
      <c r="J26" s="21">
        <v>0</v>
      </c>
      <c r="K26" s="48">
        <f>IF(PROJECTS4[[#This Row],[Budget]]="","–",PROJECTS4[[#This Row],[Budget]]-PROJECTS4[[#This Row],[Réalité]])</f>
        <v>0</v>
      </c>
      <c r="L26" s="22"/>
      <c r="M26" s="18" t="str">
        <f ca="1">IF(PROJECTS4[[#This Row],[Date d’achèvement prévue]]="","–",(PROJECTS4[[#This Row],[Date d’achèvement prévue]]-TODAY()))</f>
        <v>–</v>
      </c>
      <c r="N26" s="23">
        <v>0.2</v>
      </c>
      <c r="O26" s="54" t="s">
        <v>67</v>
      </c>
      <c r="P26" s="49"/>
      <c r="Q26" s="70" t="s">
        <v>87</v>
      </c>
      <c r="R26" s="49"/>
      <c r="S26" s="49"/>
      <c r="T26" s="41"/>
    </row>
    <row r="27" spans="2:20" s="1" customFormat="1" ht="25.15" customHeight="1">
      <c r="B27" s="19">
        <v>2</v>
      </c>
      <c r="C27" s="54" t="s">
        <v>17</v>
      </c>
      <c r="D27" s="20" t="s">
        <v>28</v>
      </c>
      <c r="E27" s="20"/>
      <c r="F27" s="20" t="s">
        <v>45</v>
      </c>
      <c r="G27" s="20"/>
      <c r="H27" s="20" t="s">
        <v>62</v>
      </c>
      <c r="I27" s="21">
        <v>0</v>
      </c>
      <c r="J27" s="21">
        <v>0</v>
      </c>
      <c r="K27" s="48">
        <f>IF(PROJECTS4[[#This Row],[Budget]]="","–",PROJECTS4[[#This Row],[Budget]]-PROJECTS4[[#This Row],[Réalité]])</f>
        <v>0</v>
      </c>
      <c r="L27" s="22"/>
      <c r="M27" s="18" t="str">
        <f ca="1">IF(PROJECTS4[[#This Row],[Date d’achèvement prévue]]="","–",(PROJECTS4[[#This Row],[Date d’achèvement prévue]]-TODAY()))</f>
        <v>–</v>
      </c>
      <c r="N27" s="23">
        <v>0.3</v>
      </c>
      <c r="O27" s="54" t="s">
        <v>68</v>
      </c>
      <c r="P27" s="49"/>
      <c r="Q27" s="70" t="s">
        <v>88</v>
      </c>
      <c r="R27" s="49"/>
      <c r="S27" s="49"/>
      <c r="T27" s="41"/>
    </row>
    <row r="28" spans="2:20" s="1" customFormat="1" ht="25.15" customHeight="1">
      <c r="B28" s="19">
        <v>1</v>
      </c>
      <c r="C28" s="54" t="s">
        <v>17</v>
      </c>
      <c r="D28" s="20" t="s">
        <v>29</v>
      </c>
      <c r="E28" s="20"/>
      <c r="F28" s="20" t="s">
        <v>41</v>
      </c>
      <c r="G28" s="20"/>
      <c r="H28" s="20" t="s">
        <v>56</v>
      </c>
      <c r="I28" s="21">
        <v>0</v>
      </c>
      <c r="J28" s="21">
        <v>0</v>
      </c>
      <c r="K28" s="48">
        <f>IF(PROJECTS4[[#This Row],[Budget]]="","–",PROJECTS4[[#This Row],[Budget]]-PROJECTS4[[#This Row],[Réalité]])</f>
        <v>0</v>
      </c>
      <c r="L28" s="22"/>
      <c r="M28" s="18" t="str">
        <f ca="1">IF(PROJECTS4[[#This Row],[Date d’achèvement prévue]]="","–",(PROJECTS4[[#This Row],[Date d’achèvement prévue]]-TODAY()))</f>
        <v>–</v>
      </c>
      <c r="N28" s="23">
        <v>0.45</v>
      </c>
      <c r="O28" s="54" t="s">
        <v>68</v>
      </c>
      <c r="P28" s="49"/>
      <c r="Q28" s="70" t="s">
        <v>80</v>
      </c>
      <c r="R28" s="49"/>
      <c r="S28" s="49"/>
      <c r="T28" s="41"/>
    </row>
    <row r="29" spans="2:20" s="1" customFormat="1" ht="25.15" customHeight="1">
      <c r="B29" s="19">
        <v>4</v>
      </c>
      <c r="C29" s="54" t="s">
        <v>108</v>
      </c>
      <c r="D29" s="20" t="s">
        <v>30</v>
      </c>
      <c r="E29" s="20"/>
      <c r="F29" s="20" t="s">
        <v>46</v>
      </c>
      <c r="G29" s="20"/>
      <c r="H29" s="20" t="s">
        <v>60</v>
      </c>
      <c r="I29" s="21">
        <v>0</v>
      </c>
      <c r="J29" s="21">
        <v>0</v>
      </c>
      <c r="K29" s="48">
        <f>IF(PROJECTS4[[#This Row],[Budget]]="","–",PROJECTS4[[#This Row],[Budget]]-PROJECTS4[[#This Row],[Réalité]])</f>
        <v>0</v>
      </c>
      <c r="L29" s="22"/>
      <c r="M29" s="18" t="str">
        <f ca="1">IF(PROJECTS4[[#This Row],[Date d’achèvement prévue]]="","–",(PROJECTS4[[#This Row],[Date d’achèvement prévue]]-TODAY()))</f>
        <v>–</v>
      </c>
      <c r="N29" s="23">
        <v>0</v>
      </c>
      <c r="O29" s="54" t="s">
        <v>65</v>
      </c>
      <c r="P29" s="49"/>
      <c r="Q29" s="70" t="s">
        <v>84</v>
      </c>
      <c r="R29" s="49"/>
      <c r="S29" s="49"/>
      <c r="T29" s="41"/>
    </row>
    <row r="30" spans="2:20" ht="25.15" customHeight="1">
      <c r="B30" s="19">
        <v>2</v>
      </c>
      <c r="C30" s="55" t="s">
        <v>108</v>
      </c>
      <c r="D30" s="20" t="s">
        <v>31</v>
      </c>
      <c r="E30" s="35"/>
      <c r="F30" s="20" t="s">
        <v>46</v>
      </c>
      <c r="G30" s="20"/>
      <c r="H30" s="20" t="s">
        <v>63</v>
      </c>
      <c r="I30" s="21"/>
      <c r="J30" s="21"/>
      <c r="K30" s="48" t="str">
        <f>IF(PROJECTS4[[#This Row],[Budget]]="","–",PROJECTS4[[#This Row],[Budget]]-PROJECTS4[[#This Row],[Réalité]])</f>
        <v>–</v>
      </c>
      <c r="L30" s="24"/>
      <c r="M30" s="18" t="str">
        <f ca="1">IF(PROJECTS4[[#This Row],[Date d’achèvement prévue]]="","–",(PROJECTS4[[#This Row],[Date d’achèvement prévue]]-TODAY()))</f>
        <v>–</v>
      </c>
      <c r="N30" s="23">
        <v>0</v>
      </c>
      <c r="O30" s="55" t="s">
        <v>64</v>
      </c>
      <c r="P30" s="20"/>
      <c r="Q30" s="71" t="s">
        <v>88</v>
      </c>
      <c r="R30" s="20"/>
      <c r="S30" s="20"/>
      <c r="T30" s="41"/>
    </row>
    <row r="31" spans="2:20" ht="25.15" customHeight="1">
      <c r="B31" s="19">
        <v>3</v>
      </c>
      <c r="C31" s="55" t="s">
        <v>108</v>
      </c>
      <c r="D31" s="20" t="s">
        <v>32</v>
      </c>
      <c r="E31" s="35"/>
      <c r="F31" s="20" t="s">
        <v>45</v>
      </c>
      <c r="G31" s="20"/>
      <c r="H31" s="20" t="s">
        <v>56</v>
      </c>
      <c r="I31" s="21"/>
      <c r="J31" s="21"/>
      <c r="K31" s="48" t="str">
        <f>IF(PROJECTS4[[#This Row],[Budget]]="","–",PROJECTS4[[#This Row],[Budget]]-PROJECTS4[[#This Row],[Réalité]])</f>
        <v>–</v>
      </c>
      <c r="L31" s="24"/>
      <c r="M31" s="18" t="str">
        <f ca="1">IF(PROJECTS4[[#This Row],[Date d’achèvement prévue]]="","–",(PROJECTS4[[#This Row],[Date d’achèvement prévue]]-TODAY()))</f>
        <v>–</v>
      </c>
      <c r="N31" s="23">
        <v>0.15</v>
      </c>
      <c r="O31" s="55" t="s">
        <v>65</v>
      </c>
      <c r="P31" s="20"/>
      <c r="Q31" s="71" t="s">
        <v>79</v>
      </c>
      <c r="R31" s="20"/>
      <c r="S31" s="20"/>
      <c r="T31" s="41"/>
    </row>
    <row r="32" spans="2:20" ht="25.15" customHeight="1">
      <c r="B32" s="19">
        <v>4</v>
      </c>
      <c r="C32" s="55" t="s">
        <v>18</v>
      </c>
      <c r="D32" s="20" t="s">
        <v>33</v>
      </c>
      <c r="E32" s="35"/>
      <c r="F32" s="20" t="s">
        <v>42</v>
      </c>
      <c r="G32" s="20"/>
      <c r="H32" s="20" t="s">
        <v>63</v>
      </c>
      <c r="I32" s="21"/>
      <c r="J32" s="21"/>
      <c r="K32" s="48" t="str">
        <f>IF(PROJECTS4[[#This Row],[Budget]]="","–",PROJECTS4[[#This Row],[Budget]]-PROJECTS4[[#This Row],[Réalité]])</f>
        <v>–</v>
      </c>
      <c r="L32" s="24"/>
      <c r="M32" s="18" t="str">
        <f ca="1">IF(PROJECTS4[[#This Row],[Date d’achèvement prévue]]="","–",(PROJECTS4[[#This Row],[Date d’achèvement prévue]]-TODAY()))</f>
        <v>–</v>
      </c>
      <c r="N32" s="23">
        <v>0.2</v>
      </c>
      <c r="O32" s="55" t="s">
        <v>65</v>
      </c>
      <c r="P32" s="20"/>
      <c r="Q32" s="71" t="s">
        <v>88</v>
      </c>
      <c r="R32" s="20"/>
      <c r="S32" s="20"/>
      <c r="T32" s="41"/>
    </row>
    <row r="33" spans="2:20" ht="25.15" customHeight="1">
      <c r="B33" s="25">
        <v>5</v>
      </c>
      <c r="C33" s="56" t="s">
        <v>108</v>
      </c>
      <c r="D33" s="20" t="s">
        <v>34</v>
      </c>
      <c r="E33" s="36"/>
      <c r="F33" s="26" t="s">
        <v>41</v>
      </c>
      <c r="G33" s="20"/>
      <c r="H33" s="26" t="s">
        <v>60</v>
      </c>
      <c r="I33" s="27"/>
      <c r="J33" s="27"/>
      <c r="K33" s="48" t="str">
        <f>IF(PROJECTS4[[#This Row],[Budget]]="","–",PROJECTS4[[#This Row],[Budget]]-PROJECTS4[[#This Row],[Réalité]])</f>
        <v>–</v>
      </c>
      <c r="L33" s="28"/>
      <c r="M33" s="18" t="str">
        <f ca="1">IF(PROJECTS4[[#This Row],[Date d’achèvement prévue]]="","–",(PROJECTS4[[#This Row],[Date d’achèvement prévue]]-TODAY()))</f>
        <v>–</v>
      </c>
      <c r="N33" s="23">
        <v>0.75</v>
      </c>
      <c r="O33" s="56" t="s">
        <v>65</v>
      </c>
      <c r="P33" s="26"/>
      <c r="Q33" s="72" t="s">
        <v>82</v>
      </c>
      <c r="R33" s="26"/>
      <c r="S33" s="26"/>
      <c r="T33" s="42"/>
    </row>
    <row r="34" spans="2:20" ht="28.9" customHeight="1"/>
    <row r="35" spans="2:20" ht="34.9" customHeight="1">
      <c r="B35" s="33" t="s">
        <v>11</v>
      </c>
      <c r="C35" s="2"/>
      <c r="D35" s="2"/>
      <c r="E35" s="2"/>
      <c r="F35" s="2"/>
      <c r="G35" s="2"/>
      <c r="H35" s="2"/>
      <c r="I35" s="2"/>
    </row>
    <row r="36" spans="2:20" ht="37.15" customHeight="1">
      <c r="B36" s="31" t="s">
        <v>12</v>
      </c>
      <c r="C36" s="2"/>
      <c r="D36" s="2"/>
      <c r="E36" s="2"/>
      <c r="F36" s="2"/>
      <c r="G36" s="2"/>
      <c r="H36" s="2"/>
      <c r="I36" s="2"/>
    </row>
    <row r="37" spans="2:20" s="29" customFormat="1" ht="37.15" customHeight="1">
      <c r="B37" s="32" t="s">
        <v>13</v>
      </c>
      <c r="C37" s="30"/>
      <c r="D37" s="30"/>
      <c r="E37" s="30"/>
      <c r="F37" s="30"/>
      <c r="G37" s="30"/>
      <c r="H37" s="30"/>
      <c r="I37" s="30"/>
    </row>
    <row r="38" spans="2:20" ht="34.9" customHeight="1">
      <c r="B38" s="53" t="s">
        <v>14</v>
      </c>
      <c r="C38" s="52" t="s">
        <v>96</v>
      </c>
      <c r="D38" s="53" t="s">
        <v>109</v>
      </c>
      <c r="E38" s="52" t="s">
        <v>96</v>
      </c>
      <c r="F38" s="53" t="s">
        <v>38</v>
      </c>
      <c r="G38" s="52" t="s">
        <v>96</v>
      </c>
      <c r="H38" s="53" t="s">
        <v>110</v>
      </c>
      <c r="I38" s="52" t="s">
        <v>96</v>
      </c>
      <c r="J38" s="5"/>
      <c r="M38" s="5"/>
      <c r="N38" s="53" t="s">
        <v>78</v>
      </c>
      <c r="O38" s="52" t="s">
        <v>96</v>
      </c>
    </row>
    <row r="39" spans="2:20" ht="25.15" customHeight="1">
      <c r="B39" s="65">
        <v>1</v>
      </c>
      <c r="C39" s="52">
        <f>COUNTIFS(PROJECTS4[Niveau de santé du projet],B39)</f>
        <v>2</v>
      </c>
      <c r="D39" s="57" t="s">
        <v>19</v>
      </c>
      <c r="E39" s="52">
        <f>COUNTIFS(PROJECTS4[Priorité],D39)</f>
        <v>2</v>
      </c>
      <c r="F39" s="51" t="s">
        <v>44</v>
      </c>
      <c r="G39" s="52">
        <f>COUNTIFS(PROJECTS4[Statut],F39)</f>
        <v>1</v>
      </c>
      <c r="H39" s="54" t="s">
        <v>64</v>
      </c>
      <c r="I39" s="52">
        <f>COUNTIFS(PROJECTS4[Niveau de risque],H39)</f>
        <v>2</v>
      </c>
      <c r="J39" s="5"/>
      <c r="M39" s="5"/>
      <c r="N39" s="70" t="s">
        <v>79</v>
      </c>
      <c r="O39" s="52">
        <f>COUNTIFS(PROJECTS4[Objectif stratégique],N39)</f>
        <v>2</v>
      </c>
    </row>
    <row r="40" spans="2:20" ht="25.15" customHeight="1">
      <c r="B40" s="66">
        <v>2</v>
      </c>
      <c r="C40" s="52">
        <f>COUNTIFS(PROJECTS4[Niveau de santé du projet],B40)</f>
        <v>3</v>
      </c>
      <c r="D40" s="58" t="s">
        <v>17</v>
      </c>
      <c r="E40" s="52">
        <f>COUNTIFS(PROJECTS4[Priorité],D40)</f>
        <v>3</v>
      </c>
      <c r="F40" s="51" t="s">
        <v>46</v>
      </c>
      <c r="G40" s="52">
        <f>COUNTIFS(PROJECTS4[Statut],F40)</f>
        <v>2</v>
      </c>
      <c r="H40" s="61" t="s">
        <v>65</v>
      </c>
      <c r="I40" s="52">
        <f>COUNTIFS(PROJECTS4[Niveau de risque],H40)</f>
        <v>5</v>
      </c>
      <c r="J40" s="5"/>
      <c r="M40" s="5"/>
      <c r="N40" s="73" t="s">
        <v>80</v>
      </c>
      <c r="O40" s="52">
        <f>COUNTIFS(PROJECTS4[Objectif stratégique],N40)</f>
        <v>1</v>
      </c>
    </row>
    <row r="41" spans="2:20" ht="25.15" customHeight="1">
      <c r="B41" s="67">
        <v>3</v>
      </c>
      <c r="C41" s="52">
        <f>COUNTIFS(PROJECTS4[Niveau de santé du projet],B41)</f>
        <v>2</v>
      </c>
      <c r="D41" s="59" t="s">
        <v>108</v>
      </c>
      <c r="E41" s="52">
        <f>COUNTIFS(PROJECTS4[Priorité],D41)</f>
        <v>6</v>
      </c>
      <c r="F41" s="51" t="s">
        <v>43</v>
      </c>
      <c r="G41" s="52">
        <f>COUNTIFS(PROJECTS4[Statut],F41)</f>
        <v>2</v>
      </c>
      <c r="H41" s="62" t="s">
        <v>66</v>
      </c>
      <c r="I41" s="52">
        <f>COUNTIFS(PROJECTS4[Niveau de risque],H41)</f>
        <v>1</v>
      </c>
      <c r="J41" s="5"/>
      <c r="M41" s="5"/>
      <c r="N41" s="73" t="s">
        <v>81</v>
      </c>
      <c r="O41" s="52">
        <f>COUNTIFS(PROJECTS4[Objectif stratégique],N41)</f>
        <v>0</v>
      </c>
    </row>
    <row r="42" spans="2:20" ht="25.15" customHeight="1">
      <c r="B42" s="68">
        <v>4</v>
      </c>
      <c r="C42" s="52">
        <f>COUNTIFS(PROJECTS4[Niveau de santé du projet],B42)</f>
        <v>5</v>
      </c>
      <c r="D42" s="60" t="s">
        <v>18</v>
      </c>
      <c r="E42" s="52">
        <f>COUNTIFS(PROJECTS4[Priorité],D42)</f>
        <v>3</v>
      </c>
      <c r="F42" s="51" t="s">
        <v>42</v>
      </c>
      <c r="G42" s="52">
        <f>COUNTIFS(PROJECTS4[Statut],F42)</f>
        <v>2</v>
      </c>
      <c r="H42" s="63" t="s">
        <v>67</v>
      </c>
      <c r="I42" s="52">
        <f>COUNTIFS(PROJECTS4[Niveau de risque],H42)</f>
        <v>3</v>
      </c>
      <c r="J42" s="5"/>
      <c r="M42" s="5"/>
      <c r="N42" s="73" t="s">
        <v>82</v>
      </c>
      <c r="O42" s="52">
        <f>COUNTIFS(PROJECTS4[Objectif stratégique],N42)</f>
        <v>1</v>
      </c>
    </row>
    <row r="43" spans="2:20" ht="25.15" customHeight="1">
      <c r="B43" s="69">
        <v>5</v>
      </c>
      <c r="C43" s="52">
        <f>COUNTIFS(PROJECTS4[Niveau de santé du projet],B43)</f>
        <v>2</v>
      </c>
      <c r="E43" s="52"/>
      <c r="F43" s="51" t="s">
        <v>41</v>
      </c>
      <c r="G43" s="52">
        <f>COUNTIFS(PROJECTS4[Statut],F43)</f>
        <v>3</v>
      </c>
      <c r="H43" s="64" t="s">
        <v>68</v>
      </c>
      <c r="I43" s="52">
        <f>COUNTIFS(PROJECTS4[Niveau de risque],H43)</f>
        <v>3</v>
      </c>
      <c r="J43" s="5"/>
      <c r="M43" s="5"/>
      <c r="N43" s="73" t="s">
        <v>83</v>
      </c>
      <c r="O43" s="52">
        <f>COUNTIFS(PROJECTS4[Objectif stratégique],N43)</f>
        <v>1</v>
      </c>
    </row>
    <row r="44" spans="2:20" ht="25.15" customHeight="1">
      <c r="B44" s="5"/>
      <c r="C44" s="5"/>
      <c r="E44" s="5"/>
      <c r="F44" s="51" t="s">
        <v>40</v>
      </c>
      <c r="G44" s="52">
        <f>COUNTIFS(PROJECTS4[Statut],F44)</f>
        <v>1</v>
      </c>
      <c r="H44" s="5"/>
      <c r="I44" s="5"/>
      <c r="J44" s="5"/>
      <c r="M44" s="5"/>
      <c r="N44" s="73" t="s">
        <v>84</v>
      </c>
      <c r="O44" s="52">
        <f>COUNTIFS(PROJECTS4[Objectif stratégique],N44)</f>
        <v>2</v>
      </c>
    </row>
    <row r="45" spans="2:20" ht="25.15" customHeight="1">
      <c r="B45" s="5"/>
      <c r="C45" s="5"/>
      <c r="F45" s="51" t="s">
        <v>39</v>
      </c>
      <c r="G45" s="52">
        <f>COUNTIFS(PROJECTS4[Statut],F45)</f>
        <v>1</v>
      </c>
      <c r="H45" s="5"/>
      <c r="I45" s="5"/>
      <c r="J45" s="1"/>
      <c r="M45" s="1"/>
      <c r="N45" s="73" t="s">
        <v>85</v>
      </c>
      <c r="O45" s="52">
        <f>COUNTIFS(PROJECTS4[Objectif stratégique],N45)</f>
        <v>2</v>
      </c>
    </row>
    <row r="46" spans="2:20" ht="25.15" customHeight="1">
      <c r="B46" s="2"/>
      <c r="C46" s="2"/>
      <c r="F46" s="51" t="s">
        <v>45</v>
      </c>
      <c r="G46" s="52">
        <f>COUNTIFS(PROJECTS4[Statut],F46)</f>
        <v>2</v>
      </c>
      <c r="H46" s="2"/>
      <c r="I46" s="2"/>
      <c r="N46" s="70" t="s">
        <v>86</v>
      </c>
      <c r="O46" s="52">
        <f>COUNTIFS(PROJECTS4[Objectif stratégique],N46)</f>
        <v>1</v>
      </c>
    </row>
    <row r="47" spans="2:20" ht="25.15" customHeight="1">
      <c r="B47" s="2"/>
      <c r="C47" s="2"/>
      <c r="F47" s="6" t="s">
        <v>47</v>
      </c>
      <c r="G47" s="52">
        <f>COUNTIFS(PROJECTS4[Statut],F47)</f>
        <v>0</v>
      </c>
      <c r="H47" s="2"/>
      <c r="I47" s="2"/>
      <c r="N47" s="70" t="s">
        <v>87</v>
      </c>
      <c r="O47" s="52">
        <f>COUNTIFS(PROJECTS4[Objectif stratégique],N47)</f>
        <v>1</v>
      </c>
    </row>
    <row r="48" spans="2:20" ht="25.15" customHeight="1">
      <c r="B48" s="2"/>
      <c r="C48" s="2"/>
      <c r="F48" s="2"/>
      <c r="G48" s="2"/>
      <c r="H48" s="2"/>
      <c r="I48" s="2"/>
      <c r="N48" s="70" t="s">
        <v>88</v>
      </c>
      <c r="O48" s="52">
        <f>COUNTIFS(PROJECTS4[Objectif stratégique],N48)</f>
        <v>3</v>
      </c>
    </row>
    <row r="49" spans="2:15" ht="25.15" customHeight="1">
      <c r="N49" s="70" t="s">
        <v>47</v>
      </c>
      <c r="O49" s="52">
        <f>COUNTIFS(PROJECTS4[Objectif stratégique],N49)</f>
        <v>0</v>
      </c>
    </row>
    <row r="50" spans="2:15" ht="25.15" customHeight="1">
      <c r="N50" s="70" t="s">
        <v>89</v>
      </c>
      <c r="O50" s="52">
        <f>COUNTIFS(PROJECTS4[Objectif stratégique],N50)</f>
        <v>0</v>
      </c>
    </row>
    <row r="51" spans="2:15" ht="25.15" customHeight="1">
      <c r="N51" s="70" t="s">
        <v>90</v>
      </c>
      <c r="O51" s="52">
        <f>COUNTIFS(PROJECTS4[Objectif stratégique],N51)</f>
        <v>0</v>
      </c>
    </row>
    <row r="52" spans="2:15" ht="25.15" customHeight="1">
      <c r="N52" s="70" t="s">
        <v>91</v>
      </c>
      <c r="O52" s="52">
        <f>COUNTIFS(PROJECTS4[Objectif stratégique],N52)</f>
        <v>0</v>
      </c>
    </row>
    <row r="53" spans="2:15" ht="25.15" customHeight="1">
      <c r="N53" s="70" t="s">
        <v>92</v>
      </c>
      <c r="O53" s="52">
        <f>COUNTIFS(PROJECTS4[Objectif stratégique],N53)</f>
        <v>0</v>
      </c>
    </row>
    <row r="54" spans="2:15" ht="25.15" customHeight="1">
      <c r="N54" s="70" t="s">
        <v>93</v>
      </c>
      <c r="O54" s="52">
        <f>COUNTIFS(PROJECTS4[Objectif stratégique],N54)</f>
        <v>0</v>
      </c>
    </row>
    <row r="55" spans="2:15" ht="25.15" customHeight="1">
      <c r="N55" s="70" t="s">
        <v>94</v>
      </c>
      <c r="O55" s="52">
        <f>COUNTIFS(PROJECTS4[Objectif stratégique],N55)</f>
        <v>0</v>
      </c>
    </row>
    <row r="57" spans="2:15" ht="49.9" customHeight="1">
      <c r="B57" s="98" t="s">
        <v>15</v>
      </c>
      <c r="C57" s="98"/>
      <c r="D57" s="98"/>
      <c r="E57" s="98"/>
      <c r="F57" s="98"/>
      <c r="G57" s="98"/>
      <c r="H57" s="98"/>
      <c r="I57" s="98"/>
    </row>
  </sheetData>
  <mergeCells count="19">
    <mergeCell ref="B12:C12"/>
    <mergeCell ref="D12:E12"/>
    <mergeCell ref="B13:C13"/>
    <mergeCell ref="D13:E13"/>
    <mergeCell ref="B57:I57"/>
    <mergeCell ref="B8:D8"/>
    <mergeCell ref="E8:F8"/>
    <mergeCell ref="H8:I8"/>
    <mergeCell ref="J8:K8"/>
    <mergeCell ref="B11:C11"/>
    <mergeCell ref="D11:E11"/>
    <mergeCell ref="B4:F4"/>
    <mergeCell ref="I4:K4"/>
    <mergeCell ref="B5:F5"/>
    <mergeCell ref="I5:K5"/>
    <mergeCell ref="B7:D7"/>
    <mergeCell ref="E7:F7"/>
    <mergeCell ref="H7:I7"/>
    <mergeCell ref="J7:K7"/>
  </mergeCells>
  <conditionalFormatting sqref="B20:B33">
    <cfRule type="containsText" dxfId="77" priority="25" operator="containsText" text="4">
      <formula>NOT(ISERROR(SEARCH("4",B20)))</formula>
    </cfRule>
    <cfRule type="containsText" dxfId="76" priority="24" operator="containsText" text="3">
      <formula>NOT(ISERROR(SEARCH("3",B20)))</formula>
    </cfRule>
    <cfRule type="containsText" dxfId="75" priority="23" operator="containsText" text="2">
      <formula>NOT(ISERROR(SEARCH("2",B20)))</formula>
    </cfRule>
    <cfRule type="containsText" dxfId="74" priority="22" operator="containsText" text="1">
      <formula>NOT(ISERROR(SEARCH("1",B20)))</formula>
    </cfRule>
    <cfRule type="containsText" dxfId="73" priority="21" operator="containsText" text="5">
      <formula>NOT(ISERROR(SEARCH("5",B20)))</formula>
    </cfRule>
  </conditionalFormatting>
  <conditionalFormatting sqref="C20:C33 D39:D42">
    <cfRule type="containsText" dxfId="72" priority="29" operator="containsText" text="Extrême">
      <formula>NOT(ISERROR(SEARCH("Extrême",C20)))</formula>
    </cfRule>
    <cfRule type="containsText" dxfId="71" priority="28" stopIfTrue="1" operator="containsText" text="Elevée">
      <formula>NOT(ISERROR(SEARCH("Elevée",C20)))</formula>
    </cfRule>
    <cfRule type="containsText" dxfId="70" priority="27" stopIfTrue="1" operator="containsText" text="Moyenne">
      <formula>NOT(ISERROR(SEARCH("Moyenne",C20)))</formula>
    </cfRule>
    <cfRule type="containsText" dxfId="69" priority="26" operator="containsText" text="Faible">
      <formula>NOT(ISERROR(SEARCH("Faible",C20)))</formula>
    </cfRule>
  </conditionalFormatting>
  <conditionalFormatting sqref="F20:F33 F39:F47">
    <cfRule type="containsText" dxfId="68" priority="17" stopIfTrue="1" operator="containsText" text="Autre">
      <formula>NOT(ISERROR(SEARCH("Autre",F20)))</formula>
    </cfRule>
    <cfRule type="containsText" dxfId="67" priority="30" operator="containsText" text="Demandé">
      <formula>NOT(ISERROR(SEARCH("Demandé",F20)))</formula>
    </cfRule>
    <cfRule type="containsText" dxfId="66" priority="20" stopIfTrue="1" operator="containsText" text="En attente">
      <formula>NOT(ISERROR(SEARCH("En attente",F20)))</formula>
    </cfRule>
    <cfRule type="containsText" dxfId="65" priority="19" stopIfTrue="1" operator="containsText" text="Terminé">
      <formula>NOT(ISERROR(SEARCH("Terminé",F20)))</formula>
    </cfRule>
    <cfRule type="containsText" dxfId="64" priority="18" stopIfTrue="1" operator="containsText" text="Superviser">
      <formula>NOT(ISERROR(SEARCH("Superviser",F20)))</formula>
    </cfRule>
    <cfRule type="containsText" dxfId="63" priority="15" operator="containsText" text="En cours">
      <formula>NOT(ISERROR(SEARCH("En cours",F20)))</formula>
    </cfRule>
    <cfRule type="containsText" dxfId="62" priority="16" operator="containsText" text="Proposé">
      <formula>NOT(ISERROR(SEARCH("Proposé",F20)))</formula>
    </cfRule>
    <cfRule type="containsText" dxfId="61" priority="31" stopIfTrue="1" operator="containsText" text="Approuvé">
      <formula>NOT(ISERROR(SEARCH("Approuvé",F20)))</formula>
    </cfRule>
    <cfRule type="containsText" dxfId="60" priority="32" operator="containsText" text="Planification">
      <formula>NOT(ISERROR(SEARCH("Planification",F20)))</formula>
    </cfRule>
  </conditionalFormatting>
  <conditionalFormatting sqref="N20:N33">
    <cfRule type="dataBar" priority="33">
      <dataBar>
        <cfvo type="percent" val="0"/>
        <cfvo type="percent" val="100"/>
        <color theme="6" tint="0.59999389629810485"/>
      </dataBar>
      <extLst>
        <ext xmlns:x14="http://schemas.microsoft.com/office/spreadsheetml/2009/9/main" uri="{B025F937-C7B1-47D3-B67F-A62EFF666E3E}">
          <x14:id>{9BF33701-1A97-4FC4-A791-6911EA1B30CC}</x14:id>
        </ext>
      </extLst>
    </cfRule>
  </conditionalFormatting>
  <conditionalFormatting sqref="N39:N43">
    <cfRule type="containsText" dxfId="59" priority="5" operator="containsText" text="Likely">
      <formula>NOT(ISERROR(SEARCH("Likely",N39)))</formula>
    </cfRule>
    <cfRule type="containsText" dxfId="58" priority="4" operator="containsText" text="Highly Likely">
      <formula>NOT(ISERROR(SEARCH("Highly Likely",N39)))</formula>
    </cfRule>
    <cfRule type="containsText" dxfId="57" priority="3" stopIfTrue="1" operator="containsText" text="Possible">
      <formula>NOT(ISERROR(SEARCH("Possible",N39)))</formula>
    </cfRule>
    <cfRule type="containsText" dxfId="56" priority="2" stopIfTrue="1" operator="containsText" text="Unlikely">
      <formula>NOT(ISERROR(SEARCH("Unlikely",N39)))</formula>
    </cfRule>
    <cfRule type="containsText" dxfId="55" priority="1" operator="containsText" text="Highly Unlikely">
      <formula>NOT(ISERROR(SEARCH("Highly Unlikely",N39)))</formula>
    </cfRule>
  </conditionalFormatting>
  <conditionalFormatting sqref="O20:O33 H39:H43">
    <cfRule type="containsText" dxfId="54" priority="10" operator="containsText" text="Probable">
      <formula>NOT(ISERROR(SEARCH("Probable",H20)))</formula>
    </cfRule>
    <cfRule type="containsText" dxfId="53" priority="9" operator="containsText" text="Très probable">
      <formula>NOT(ISERROR(SEARCH("Très probable",H20)))</formula>
    </cfRule>
    <cfRule type="containsText" dxfId="52" priority="8" stopIfTrue="1" operator="containsText" text="Possible">
      <formula>NOT(ISERROR(SEARCH("Possible",H20)))</formula>
    </cfRule>
    <cfRule type="containsText" dxfId="51" priority="7" stopIfTrue="1" operator="containsText" text="Improbable">
      <formula>NOT(ISERROR(SEARCH("Improbable",H20)))</formula>
    </cfRule>
    <cfRule type="containsText" dxfId="50" priority="6" operator="containsText" text="Très improbable">
      <formula>NOT(ISERROR(SEARCH("Très improbable",H20)))</formula>
    </cfRule>
  </conditionalFormatting>
  <conditionalFormatting sqref="O20:O33">
    <cfRule type="containsText" dxfId="49" priority="12" stopIfTrue="1" operator="containsText" text="Moyenne">
      <formula>NOT(ISERROR(SEARCH("Moyenne",O20)))</formula>
    </cfRule>
    <cfRule type="containsText" dxfId="48" priority="11" operator="containsText" text="Faible">
      <formula>NOT(ISERROR(SEARCH("Faible",O20)))</formula>
    </cfRule>
    <cfRule type="containsText" dxfId="47" priority="14" operator="containsText" text="Extrême">
      <formula>NOT(ISERROR(SEARCH("Extrême",O20)))</formula>
    </cfRule>
    <cfRule type="containsText" dxfId="46" priority="13" stopIfTrue="1" operator="containsText" text="Elevée">
      <formula>NOT(ISERROR(SEARCH("Elevée",O20)))</formula>
    </cfRule>
  </conditionalFormatting>
  <dataValidations count="5">
    <dataValidation type="list" allowBlank="1" showInputMessage="1" showErrorMessage="1" sqref="Q20:Q33" xr:uid="{63607C36-B7DC-4CCC-94CD-D37F7AA81F8D}">
      <formula1>$N$39:$N$49</formula1>
    </dataValidation>
    <dataValidation type="list" allowBlank="1" showInputMessage="1" showErrorMessage="1" sqref="O20:O33" xr:uid="{4D49B232-FD48-4F5B-9BB6-6677657616B8}">
      <formula1>$H$39:$H$43</formula1>
    </dataValidation>
    <dataValidation type="list" allowBlank="1" showInputMessage="1" showErrorMessage="1" sqref="C20:C33" xr:uid="{BE6380B9-5789-422F-AE69-2228ACDF563C}">
      <formula1>$D$39:$D$42</formula1>
    </dataValidation>
    <dataValidation type="list" allowBlank="1" showInputMessage="1" showErrorMessage="1" sqref="F20:F33" xr:uid="{24EB3FB0-8293-4E96-8047-DB5F10D05A12}">
      <formula1>$F$39:$F$47</formula1>
    </dataValidation>
    <dataValidation type="list" allowBlank="1" showInputMessage="1" showErrorMessage="1" sqref="B20:B33" xr:uid="{8F32AEA3-C01F-45C8-AC92-80FB95A41B90}">
      <formula1>$B$39:$B$43</formula1>
    </dataValidation>
  </dataValidations>
  <hyperlinks>
    <hyperlink ref="B57:I57" r:id="rId1" display="CLIQUER ICI POUR CRÉER DANS SMARTSHEET" xr:uid="{39D67EBA-68D3-43A0-8E29-0571FBA2E73D}"/>
  </hyperlinks>
  <pageMargins left="0.25" right="0.25" top="0.75" bottom="0.75" header="0.3" footer="0.3"/>
  <pageSetup scale="41" orientation="landscape" verticalDpi="1200" r:id="rId2"/>
  <rowBreaks count="2" manualBreakCount="2">
    <brk id="14" min="1" max="19" man="1"/>
    <brk id="17" min="1" max="19" man="1"/>
  </rowBreaks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F33701-1A97-4FC4-A791-6911EA1B30CC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rgb="FFFFC000"/>
            </x14:dataBar>
          </x14:cfRule>
          <xm:sqref>N20:N33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E55"/>
  <sheetViews>
    <sheetView showGridLines="0" tabSelected="1" topLeftCell="A29" zoomScaleNormal="100" workbookViewId="0">
      <selection activeCell="B38" sqref="B38:I38"/>
    </sheetView>
  </sheetViews>
  <sheetFormatPr defaultColWidth="8.7265625" defaultRowHeight="14.5"/>
  <cols>
    <col min="1" max="1" width="3.26953125" customWidth="1"/>
    <col min="2" max="2" width="13.26953125" customWidth="1"/>
    <col min="3" max="3" width="13.54296875" customWidth="1"/>
    <col min="4" max="4" width="13" customWidth="1"/>
    <col min="5" max="5" width="25.7265625" customWidth="1"/>
    <col min="6" max="6" width="15.1796875" customWidth="1"/>
    <col min="7" max="7" width="32.7265625" customWidth="1"/>
    <col min="8" max="8" width="25.26953125" customWidth="1"/>
    <col min="9" max="11" width="12.7265625" customWidth="1"/>
    <col min="12" max="12" width="17.7265625" customWidth="1"/>
    <col min="13" max="13" width="15.7265625" customWidth="1"/>
    <col min="14" max="14" width="38.7265625" customWidth="1"/>
    <col min="15" max="15" width="22.7265625" customWidth="1"/>
    <col min="16" max="16" width="15.7265625" customWidth="1"/>
    <col min="17" max="17" width="39.1796875" customWidth="1"/>
    <col min="18" max="18" width="21.1796875" customWidth="1"/>
    <col min="19" max="19" width="20.81640625" customWidth="1"/>
    <col min="20" max="20" width="16.7265625" customWidth="1"/>
    <col min="21" max="21" width="3.26953125" customWidth="1"/>
  </cols>
  <sheetData>
    <row r="1" spans="1:239" s="15" customFormat="1" ht="50.15" customHeight="1">
      <c r="A1" s="14"/>
      <c r="B1" s="83" t="s">
        <v>103</v>
      </c>
      <c r="C1"/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</row>
    <row r="2" spans="1:239" ht="45" customHeight="1">
      <c r="A2" s="7"/>
      <c r="B2" s="13" t="s">
        <v>1</v>
      </c>
      <c r="C2" s="8"/>
      <c r="D2" s="9"/>
      <c r="E2" s="9"/>
      <c r="F2" s="9"/>
      <c r="G2" s="9"/>
      <c r="H2" s="9"/>
      <c r="I2" s="10"/>
      <c r="J2" s="9"/>
      <c r="K2" s="9"/>
      <c r="L2" s="9"/>
      <c r="N2" s="14"/>
      <c r="P2" s="10"/>
    </row>
    <row r="3" spans="1:239" ht="37.15" customHeight="1">
      <c r="B3" s="34" t="s">
        <v>104</v>
      </c>
      <c r="C3" s="2"/>
      <c r="D3" s="2"/>
      <c r="E3" s="2"/>
      <c r="F3" s="2"/>
      <c r="G3" s="2"/>
      <c r="H3" s="2"/>
      <c r="I3" s="2"/>
      <c r="N3" s="14"/>
    </row>
    <row r="4" spans="1:239" s="16" customFormat="1" ht="25.15" customHeight="1">
      <c r="B4" s="84" t="s">
        <v>2</v>
      </c>
      <c r="C4" s="84"/>
      <c r="D4" s="84"/>
      <c r="E4" s="84"/>
      <c r="F4" s="84"/>
      <c r="G4" s="79" t="s">
        <v>48</v>
      </c>
      <c r="H4" s="79" t="s">
        <v>52</v>
      </c>
      <c r="I4" s="84" t="s">
        <v>69</v>
      </c>
      <c r="J4" s="84"/>
      <c r="K4" s="84"/>
      <c r="M4" s="17"/>
      <c r="N4" s="1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</row>
    <row r="5" spans="1:239" s="16" customFormat="1" ht="34.9" customHeight="1">
      <c r="B5" s="85"/>
      <c r="C5" s="85"/>
      <c r="D5" s="85"/>
      <c r="E5" s="85"/>
      <c r="F5" s="85"/>
      <c r="G5" s="81"/>
      <c r="H5" s="82" t="str">
        <f>CONCATENATE(COUNTIF(PROJECTS[Niveau de santé du projet],"&lt;&gt;"&amp;""))</f>
        <v>14</v>
      </c>
      <c r="I5" s="86" t="s">
        <v>105</v>
      </c>
      <c r="J5" s="86"/>
      <c r="K5" s="86"/>
      <c r="M5" s="17"/>
      <c r="N5" s="1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</row>
    <row r="6" spans="1:239" s="16" customFormat="1" ht="15" customHeight="1">
      <c r="B6" s="75"/>
      <c r="C6" s="75"/>
      <c r="D6" s="75"/>
      <c r="E6" s="75"/>
      <c r="F6" s="75"/>
      <c r="G6" s="76"/>
      <c r="H6" s="77"/>
      <c r="I6" s="74"/>
      <c r="J6" s="74"/>
      <c r="M6" s="17"/>
      <c r="N6" s="1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</row>
    <row r="7" spans="1:239" s="16" customFormat="1" ht="34.9" customHeight="1">
      <c r="B7" s="87" t="s">
        <v>4</v>
      </c>
      <c r="C7" s="87"/>
      <c r="D7" s="87"/>
      <c r="E7" s="87" t="s">
        <v>35</v>
      </c>
      <c r="F7" s="87"/>
      <c r="G7" s="80" t="s">
        <v>50</v>
      </c>
      <c r="H7" s="88" t="s">
        <v>53</v>
      </c>
      <c r="I7" s="88"/>
      <c r="J7" s="89" t="s">
        <v>71</v>
      </c>
      <c r="K7" s="89"/>
      <c r="M7" s="17"/>
      <c r="N7" s="1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</row>
    <row r="8" spans="1:239" s="16" customFormat="1" ht="34.9" customHeight="1">
      <c r="B8" s="90">
        <f>SUM(PROJECTS[Budget])</f>
        <v>0</v>
      </c>
      <c r="C8" s="90"/>
      <c r="D8" s="90"/>
      <c r="E8" s="90">
        <f>SUM(PROJECTS[Budget moins réel])</f>
        <v>0</v>
      </c>
      <c r="F8" s="90"/>
      <c r="G8" s="78">
        <f>G44/14</f>
        <v>7.1428571428571425E-2</v>
      </c>
      <c r="H8" s="91">
        <v>0</v>
      </c>
      <c r="I8" s="91"/>
      <c r="J8" s="92">
        <f>I43/14</f>
        <v>0.21428571428571427</v>
      </c>
      <c r="K8" s="92"/>
      <c r="M8" s="17"/>
      <c r="N8" s="1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</row>
    <row r="9" spans="1:239" s="16" customFormat="1" ht="25.15" customHeight="1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</row>
    <row r="10" spans="1:239" ht="46.9" customHeight="1">
      <c r="B10" s="50" t="s">
        <v>5</v>
      </c>
      <c r="F10" s="4"/>
      <c r="G10" s="4"/>
      <c r="H10" s="50" t="s">
        <v>54</v>
      </c>
      <c r="I10" s="4"/>
      <c r="J10" s="4"/>
      <c r="K10" s="4"/>
      <c r="L10" s="4"/>
      <c r="M10" s="4"/>
      <c r="N10" s="50" t="s">
        <v>75</v>
      </c>
      <c r="O10" s="4"/>
      <c r="P10" s="4"/>
    </row>
    <row r="11" spans="1:239" ht="40.15" customHeight="1">
      <c r="B11" s="93" t="s">
        <v>6</v>
      </c>
      <c r="C11" s="94"/>
      <c r="D11" s="95">
        <f>SUM(PROJECTS[Budget])</f>
        <v>0</v>
      </c>
      <c r="E11" s="95"/>
      <c r="F11" s="4"/>
      <c r="G11" s="4"/>
      <c r="H11" s="3"/>
      <c r="I11" s="4"/>
      <c r="J11" s="4"/>
      <c r="K11" s="4"/>
      <c r="L11" s="4"/>
      <c r="M11" s="4"/>
      <c r="N11" s="14"/>
      <c r="O11" s="4"/>
      <c r="P11" s="4"/>
    </row>
    <row r="12" spans="1:239" ht="40.15" customHeight="1">
      <c r="B12" s="96" t="s">
        <v>7</v>
      </c>
      <c r="C12" s="94"/>
      <c r="D12" s="95">
        <f>SUM(PROJECTS[Réalité])</f>
        <v>0</v>
      </c>
      <c r="E12" s="95"/>
      <c r="F12" s="4"/>
      <c r="G12" s="4"/>
      <c r="H12" s="3"/>
      <c r="I12" s="4"/>
      <c r="J12" s="4"/>
      <c r="K12" s="4"/>
      <c r="L12" s="4"/>
      <c r="M12" s="4"/>
      <c r="N12" s="14"/>
      <c r="O12" s="4"/>
      <c r="P12" s="4"/>
    </row>
    <row r="13" spans="1:239" ht="40.15" customHeight="1">
      <c r="B13" s="97" t="s">
        <v>8</v>
      </c>
      <c r="C13" s="94"/>
      <c r="D13" s="95">
        <f>SUM(PROJECTS[Budget moins réel])</f>
        <v>0</v>
      </c>
      <c r="E13" s="95"/>
      <c r="F13" s="4"/>
      <c r="G13" s="4"/>
      <c r="H13" s="3"/>
      <c r="I13" s="4"/>
      <c r="J13" s="4"/>
      <c r="K13" s="4"/>
      <c r="L13" s="4"/>
      <c r="M13" s="4"/>
      <c r="N13" s="14"/>
      <c r="O13" s="4"/>
      <c r="P13" s="4"/>
      <c r="Q13" s="4"/>
      <c r="R13" s="4"/>
      <c r="S13" s="4" t="s">
        <v>100</v>
      </c>
    </row>
    <row r="14" spans="1:239" ht="75" customHeight="1">
      <c r="B14" s="43"/>
      <c r="C14" s="44"/>
      <c r="D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</row>
    <row r="15" spans="1:239" ht="34.9" customHeight="1">
      <c r="B15" s="50" t="s">
        <v>9</v>
      </c>
      <c r="C15" s="2"/>
      <c r="D15" s="2"/>
      <c r="E15" s="2"/>
      <c r="F15" s="50" t="s">
        <v>37</v>
      </c>
      <c r="G15" s="2"/>
      <c r="H15" s="33"/>
      <c r="I15" s="2"/>
      <c r="N15" s="50" t="s">
        <v>76</v>
      </c>
    </row>
    <row r="16" spans="1:239" ht="300" customHeight="1">
      <c r="B16" s="31"/>
      <c r="C16" s="2"/>
      <c r="D16" s="2"/>
      <c r="E16" s="2"/>
      <c r="F16" s="2"/>
      <c r="G16" s="2"/>
      <c r="H16" s="2"/>
      <c r="I16" s="2"/>
    </row>
    <row r="17" spans="2:20" s="29" customFormat="1" ht="37.15" customHeight="1">
      <c r="B17" s="32"/>
      <c r="C17" s="30"/>
      <c r="D17" s="30"/>
      <c r="E17" s="30"/>
      <c r="F17" s="30"/>
      <c r="G17" s="30"/>
      <c r="H17" s="30"/>
      <c r="I17" s="30"/>
    </row>
    <row r="18" spans="2:20" ht="40.15" customHeight="1">
      <c r="B18" s="33" t="s">
        <v>10</v>
      </c>
      <c r="C18" s="2"/>
      <c r="D18" s="2"/>
      <c r="E18" s="2"/>
      <c r="F18" s="2"/>
      <c r="G18" s="2"/>
      <c r="H18" s="2"/>
      <c r="I18" s="2"/>
    </row>
    <row r="19" spans="2:20" s="1" customFormat="1" ht="54" customHeight="1">
      <c r="B19" s="40" t="s">
        <v>9</v>
      </c>
      <c r="C19" s="39" t="s">
        <v>16</v>
      </c>
      <c r="D19" s="38" t="s">
        <v>20</v>
      </c>
      <c r="E19" s="38" t="s">
        <v>36</v>
      </c>
      <c r="F19" s="39" t="s">
        <v>38</v>
      </c>
      <c r="G19" s="39" t="s">
        <v>51</v>
      </c>
      <c r="H19" s="39" t="s">
        <v>55</v>
      </c>
      <c r="I19" s="45" t="s">
        <v>6</v>
      </c>
      <c r="J19" s="46" t="s">
        <v>7</v>
      </c>
      <c r="K19" s="47" t="s">
        <v>72</v>
      </c>
      <c r="L19" s="37" t="s">
        <v>73</v>
      </c>
      <c r="M19" s="37" t="s">
        <v>74</v>
      </c>
      <c r="N19" s="37" t="s">
        <v>77</v>
      </c>
      <c r="O19" s="39" t="s">
        <v>95</v>
      </c>
      <c r="P19" s="39" t="s">
        <v>97</v>
      </c>
      <c r="Q19" s="39" t="s">
        <v>98</v>
      </c>
      <c r="R19" s="39" t="s">
        <v>99</v>
      </c>
      <c r="S19" s="39" t="s">
        <v>101</v>
      </c>
      <c r="T19" s="39" t="s">
        <v>102</v>
      </c>
    </row>
    <row r="20" spans="2:20" s="1" customFormat="1" ht="25.15" customHeight="1">
      <c r="B20" s="19">
        <v>1</v>
      </c>
      <c r="C20" s="54" t="s">
        <v>108</v>
      </c>
      <c r="D20" s="20"/>
      <c r="E20" s="20"/>
      <c r="F20" s="20" t="s">
        <v>39</v>
      </c>
      <c r="G20" s="20"/>
      <c r="H20" s="20"/>
      <c r="I20" s="21">
        <v>0</v>
      </c>
      <c r="J20" s="21">
        <v>0</v>
      </c>
      <c r="K20" s="48">
        <f>IF(PROJECTS[[#This Row],[Budget]]="","–",PROJECTS[[#This Row],[Budget]]-PROJECTS[[#This Row],[Réalité]])</f>
        <v>0</v>
      </c>
      <c r="L20" s="22"/>
      <c r="M20" s="18" t="str">
        <f ca="1">IF(PROJECTS[[#This Row],[Date d’achèvement prévue]]="","–",(PROJECTS[[#This Row],[Date d’achèvement prévue]]-TODAY()))</f>
        <v>–</v>
      </c>
      <c r="N20" s="23">
        <v>0.9</v>
      </c>
      <c r="O20" s="54" t="s">
        <v>64</v>
      </c>
      <c r="P20" s="49"/>
      <c r="Q20" s="70" t="s">
        <v>79</v>
      </c>
      <c r="R20" s="49"/>
      <c r="S20" s="49"/>
      <c r="T20" s="41"/>
    </row>
    <row r="21" spans="2:20" s="1" customFormat="1" ht="25.15" customHeight="1">
      <c r="B21" s="19">
        <v>2</v>
      </c>
      <c r="C21" s="54" t="s">
        <v>17</v>
      </c>
      <c r="D21" s="20"/>
      <c r="E21" s="20"/>
      <c r="F21" s="20" t="s">
        <v>40</v>
      </c>
      <c r="G21" s="20"/>
      <c r="H21" s="20"/>
      <c r="I21" s="21">
        <v>0</v>
      </c>
      <c r="J21" s="21">
        <v>0</v>
      </c>
      <c r="K21" s="48">
        <f>IF(PROJECTS[[#This Row],[Budget]]="","–",PROJECTS[[#This Row],[Budget]]-PROJECTS[[#This Row],[Réalité]])</f>
        <v>0</v>
      </c>
      <c r="L21" s="22"/>
      <c r="M21" s="18" t="str">
        <f ca="1">IF(PROJECTS[[#This Row],[Date d’achèvement prévue]]="","–",(PROJECTS[[#This Row],[Date d’achèvement prévue]]-TODAY()))</f>
        <v>–</v>
      </c>
      <c r="N21" s="23">
        <v>1</v>
      </c>
      <c r="O21" s="54" t="s">
        <v>65</v>
      </c>
      <c r="P21" s="49"/>
      <c r="Q21" s="70" t="s">
        <v>84</v>
      </c>
      <c r="R21" s="49"/>
      <c r="S21" s="49"/>
      <c r="T21" s="41"/>
    </row>
    <row r="22" spans="2:20" s="1" customFormat="1" ht="25.15" customHeight="1">
      <c r="B22" s="19">
        <v>3</v>
      </c>
      <c r="C22" s="54" t="s">
        <v>108</v>
      </c>
      <c r="D22" s="20"/>
      <c r="E22" s="20"/>
      <c r="F22" s="20" t="s">
        <v>41</v>
      </c>
      <c r="G22" s="20"/>
      <c r="H22" s="20"/>
      <c r="I22" s="21">
        <v>0</v>
      </c>
      <c r="J22" s="21">
        <v>0</v>
      </c>
      <c r="K22" s="48">
        <f>IF(PROJECTS[[#This Row],[Budget]]="","–",PROJECTS[[#This Row],[Budget]]-PROJECTS[[#This Row],[Réalité]])</f>
        <v>0</v>
      </c>
      <c r="L22" s="22"/>
      <c r="M22" s="18" t="str">
        <f ca="1">IF(PROJECTS[[#This Row],[Date d’achèvement prévue]]="","–",(PROJECTS[[#This Row],[Date d’achèvement prévue]]-TODAY()))</f>
        <v>–</v>
      </c>
      <c r="N22" s="23">
        <v>0.5</v>
      </c>
      <c r="O22" s="54" t="s">
        <v>66</v>
      </c>
      <c r="P22" s="49"/>
      <c r="Q22" s="70" t="s">
        <v>83</v>
      </c>
      <c r="R22" s="49"/>
      <c r="S22" s="49"/>
      <c r="T22" s="41"/>
    </row>
    <row r="23" spans="2:20" s="1" customFormat="1" ht="25.15" customHeight="1">
      <c r="B23" s="19">
        <v>4</v>
      </c>
      <c r="C23" s="54" t="s">
        <v>18</v>
      </c>
      <c r="D23" s="20"/>
      <c r="E23" s="20"/>
      <c r="F23" s="20" t="s">
        <v>42</v>
      </c>
      <c r="G23" s="20"/>
      <c r="H23" s="20"/>
      <c r="I23" s="21">
        <v>0</v>
      </c>
      <c r="J23" s="21">
        <v>0</v>
      </c>
      <c r="K23" s="48">
        <f>IF(PROJECTS[[#This Row],[Budget]]="","–",PROJECTS[[#This Row],[Budget]]-PROJECTS[[#This Row],[Réalité]])</f>
        <v>0</v>
      </c>
      <c r="L23" s="22"/>
      <c r="M23" s="18" t="str">
        <f ca="1">IF(PROJECTS[[#This Row],[Date d’achèvement prévue]]="","–",(PROJECTS[[#This Row],[Date d’achèvement prévue]]-TODAY()))</f>
        <v>–</v>
      </c>
      <c r="N23" s="23">
        <v>0.08</v>
      </c>
      <c r="O23" s="54" t="s">
        <v>67</v>
      </c>
      <c r="P23" s="49"/>
      <c r="Q23" s="70" t="s">
        <v>85</v>
      </c>
      <c r="R23" s="49"/>
      <c r="S23" s="49"/>
      <c r="T23" s="41"/>
    </row>
    <row r="24" spans="2:20" s="1" customFormat="1" ht="25.15" customHeight="1">
      <c r="B24" s="19">
        <v>5</v>
      </c>
      <c r="C24" s="54" t="s">
        <v>18</v>
      </c>
      <c r="D24" s="20"/>
      <c r="E24" s="20"/>
      <c r="F24" s="20" t="s">
        <v>43</v>
      </c>
      <c r="G24" s="20"/>
      <c r="H24" s="20"/>
      <c r="I24" s="21">
        <v>0</v>
      </c>
      <c r="J24" s="21">
        <v>0</v>
      </c>
      <c r="K24" s="48">
        <f>IF(PROJECTS[[#This Row],[Budget]]="","–",PROJECTS[[#This Row],[Budget]]-PROJECTS[[#This Row],[Réalité]])</f>
        <v>0</v>
      </c>
      <c r="L24" s="22"/>
      <c r="M24" s="18" t="str">
        <f ca="1">IF(PROJECTS[[#This Row],[Date d’achèvement prévue]]="","–",(PROJECTS[[#This Row],[Date d’achèvement prévue]]-TODAY()))</f>
        <v>–</v>
      </c>
      <c r="N24" s="23">
        <v>0.11</v>
      </c>
      <c r="O24" s="54" t="s">
        <v>67</v>
      </c>
      <c r="P24" s="49"/>
      <c r="Q24" s="70" t="s">
        <v>85</v>
      </c>
      <c r="R24" s="49"/>
      <c r="S24" s="49"/>
      <c r="T24" s="41"/>
    </row>
    <row r="25" spans="2:20" s="1" customFormat="1" ht="25.15" customHeight="1">
      <c r="B25" s="19">
        <v>4</v>
      </c>
      <c r="C25" s="54" t="s">
        <v>19</v>
      </c>
      <c r="D25" s="20"/>
      <c r="E25" s="20"/>
      <c r="F25" s="20" t="s">
        <v>43</v>
      </c>
      <c r="G25" s="20"/>
      <c r="H25" s="20"/>
      <c r="I25" s="21">
        <v>0</v>
      </c>
      <c r="J25" s="21">
        <v>0</v>
      </c>
      <c r="K25" s="48">
        <f>IF(PROJECTS[[#This Row],[Budget]]="","–",PROJECTS[[#This Row],[Budget]]-PROJECTS[[#This Row],[Réalité]])</f>
        <v>0</v>
      </c>
      <c r="L25" s="22"/>
      <c r="M25" s="18" t="str">
        <f ca="1">IF(PROJECTS[[#This Row],[Date d’achèvement prévue]]="","–",(PROJECTS[[#This Row],[Date d’achèvement prévue]]-TODAY()))</f>
        <v>–</v>
      </c>
      <c r="N25" s="23">
        <v>0.17</v>
      </c>
      <c r="O25" s="54" t="s">
        <v>68</v>
      </c>
      <c r="P25" s="49"/>
      <c r="Q25" s="70" t="s">
        <v>86</v>
      </c>
      <c r="R25" s="49"/>
      <c r="S25" s="49"/>
      <c r="T25" s="41"/>
    </row>
    <row r="26" spans="2:20" s="1" customFormat="1" ht="25.15" customHeight="1">
      <c r="B26" s="19">
        <v>4</v>
      </c>
      <c r="C26" s="54" t="s">
        <v>19</v>
      </c>
      <c r="D26" s="20"/>
      <c r="E26" s="20"/>
      <c r="F26" s="20" t="s">
        <v>44</v>
      </c>
      <c r="G26" s="20"/>
      <c r="H26" s="20"/>
      <c r="I26" s="21">
        <v>0</v>
      </c>
      <c r="J26" s="21">
        <v>0</v>
      </c>
      <c r="K26" s="48">
        <f>IF(PROJECTS[[#This Row],[Budget]]="","–",PROJECTS[[#This Row],[Budget]]-PROJECTS[[#This Row],[Réalité]])</f>
        <v>0</v>
      </c>
      <c r="L26" s="22"/>
      <c r="M26" s="18" t="str">
        <f ca="1">IF(PROJECTS[[#This Row],[Date d’achèvement prévue]]="","–",(PROJECTS[[#This Row],[Date d’achèvement prévue]]-TODAY()))</f>
        <v>–</v>
      </c>
      <c r="N26" s="23">
        <v>0.2</v>
      </c>
      <c r="O26" s="54" t="s">
        <v>67</v>
      </c>
      <c r="P26" s="49"/>
      <c r="Q26" s="70" t="s">
        <v>87</v>
      </c>
      <c r="R26" s="49"/>
      <c r="S26" s="49"/>
      <c r="T26" s="41"/>
    </row>
    <row r="27" spans="2:20" s="1" customFormat="1" ht="25.15" customHeight="1">
      <c r="B27" s="19">
        <v>2</v>
      </c>
      <c r="C27" s="54" t="s">
        <v>17</v>
      </c>
      <c r="D27" s="20"/>
      <c r="E27" s="20"/>
      <c r="F27" s="20" t="s">
        <v>45</v>
      </c>
      <c r="G27" s="20"/>
      <c r="H27" s="20"/>
      <c r="I27" s="21">
        <v>0</v>
      </c>
      <c r="J27" s="21">
        <v>0</v>
      </c>
      <c r="K27" s="48">
        <f>IF(PROJECTS[[#This Row],[Budget]]="","–",PROJECTS[[#This Row],[Budget]]-PROJECTS[[#This Row],[Réalité]])</f>
        <v>0</v>
      </c>
      <c r="L27" s="22"/>
      <c r="M27" s="18" t="str">
        <f ca="1">IF(PROJECTS[[#This Row],[Date d’achèvement prévue]]="","–",(PROJECTS[[#This Row],[Date d’achèvement prévue]]-TODAY()))</f>
        <v>–</v>
      </c>
      <c r="N27" s="23">
        <v>0.3</v>
      </c>
      <c r="O27" s="54" t="s">
        <v>68</v>
      </c>
      <c r="P27" s="49"/>
      <c r="Q27" s="70" t="s">
        <v>88</v>
      </c>
      <c r="R27" s="49"/>
      <c r="S27" s="49"/>
      <c r="T27" s="41"/>
    </row>
    <row r="28" spans="2:20" s="1" customFormat="1" ht="25.15" customHeight="1">
      <c r="B28" s="19">
        <v>1</v>
      </c>
      <c r="C28" s="54" t="s">
        <v>17</v>
      </c>
      <c r="D28" s="20"/>
      <c r="E28" s="20"/>
      <c r="F28" s="20" t="s">
        <v>41</v>
      </c>
      <c r="G28" s="20"/>
      <c r="H28" s="20"/>
      <c r="I28" s="21">
        <v>0</v>
      </c>
      <c r="J28" s="21">
        <v>0</v>
      </c>
      <c r="K28" s="48">
        <f>IF(PROJECTS[[#This Row],[Budget]]="","–",PROJECTS[[#This Row],[Budget]]-PROJECTS[[#This Row],[Réalité]])</f>
        <v>0</v>
      </c>
      <c r="L28" s="22"/>
      <c r="M28" s="18" t="str">
        <f ca="1">IF(PROJECTS[[#This Row],[Date d’achèvement prévue]]="","–",(PROJECTS[[#This Row],[Date d’achèvement prévue]]-TODAY()))</f>
        <v>–</v>
      </c>
      <c r="N28" s="23">
        <v>0.45</v>
      </c>
      <c r="O28" s="54" t="s">
        <v>68</v>
      </c>
      <c r="P28" s="49"/>
      <c r="Q28" s="70" t="s">
        <v>80</v>
      </c>
      <c r="R28" s="49"/>
      <c r="S28" s="49"/>
      <c r="T28" s="41"/>
    </row>
    <row r="29" spans="2:20" s="1" customFormat="1" ht="25.15" customHeight="1">
      <c r="B29" s="19">
        <v>4</v>
      </c>
      <c r="C29" s="54" t="s">
        <v>108</v>
      </c>
      <c r="D29" s="20"/>
      <c r="E29" s="20"/>
      <c r="F29" s="20" t="s">
        <v>46</v>
      </c>
      <c r="G29" s="20"/>
      <c r="H29" s="20"/>
      <c r="I29" s="21">
        <v>0</v>
      </c>
      <c r="J29" s="21">
        <v>0</v>
      </c>
      <c r="K29" s="48">
        <f>IF(PROJECTS[[#This Row],[Budget]]="","–",PROJECTS[[#This Row],[Budget]]-PROJECTS[[#This Row],[Réalité]])</f>
        <v>0</v>
      </c>
      <c r="L29" s="22"/>
      <c r="M29" s="18" t="str">
        <f ca="1">IF(PROJECTS[[#This Row],[Date d’achèvement prévue]]="","–",(PROJECTS[[#This Row],[Date d’achèvement prévue]]-TODAY()))</f>
        <v>–</v>
      </c>
      <c r="N29" s="23">
        <v>0</v>
      </c>
      <c r="O29" s="54" t="s">
        <v>65</v>
      </c>
      <c r="P29" s="49"/>
      <c r="Q29" s="70" t="s">
        <v>84</v>
      </c>
      <c r="R29" s="49"/>
      <c r="S29" s="49"/>
      <c r="T29" s="41"/>
    </row>
    <row r="30" spans="2:20" ht="25.15" customHeight="1">
      <c r="B30" s="19">
        <v>2</v>
      </c>
      <c r="C30" s="55" t="s">
        <v>108</v>
      </c>
      <c r="D30" s="20"/>
      <c r="E30" s="35"/>
      <c r="F30" s="20" t="s">
        <v>46</v>
      </c>
      <c r="G30" s="20"/>
      <c r="H30" s="20"/>
      <c r="I30" s="21"/>
      <c r="J30" s="21"/>
      <c r="K30" s="48" t="str">
        <f>IF(PROJECTS[[#This Row],[Budget]]="","–",PROJECTS[[#This Row],[Budget]]-PROJECTS[[#This Row],[Réalité]])</f>
        <v>–</v>
      </c>
      <c r="L30" s="24"/>
      <c r="M30" s="18" t="str">
        <f ca="1">IF(PROJECTS[[#This Row],[Date d’achèvement prévue]]="","–",(PROJECTS[[#This Row],[Date d’achèvement prévue]]-TODAY()))</f>
        <v>–</v>
      </c>
      <c r="N30" s="23">
        <v>0</v>
      </c>
      <c r="O30" s="55" t="s">
        <v>64</v>
      </c>
      <c r="P30" s="20"/>
      <c r="Q30" s="71" t="s">
        <v>88</v>
      </c>
      <c r="R30" s="20"/>
      <c r="S30" s="20"/>
      <c r="T30" s="41"/>
    </row>
    <row r="31" spans="2:20" ht="25.15" customHeight="1">
      <c r="B31" s="19">
        <v>3</v>
      </c>
      <c r="C31" s="55" t="s">
        <v>108</v>
      </c>
      <c r="D31" s="20"/>
      <c r="E31" s="35"/>
      <c r="F31" s="20" t="s">
        <v>45</v>
      </c>
      <c r="G31" s="20"/>
      <c r="H31" s="20"/>
      <c r="I31" s="21"/>
      <c r="J31" s="21"/>
      <c r="K31" s="48" t="str">
        <f>IF(PROJECTS[[#This Row],[Budget]]="","–",PROJECTS[[#This Row],[Budget]]-PROJECTS[[#This Row],[Réalité]])</f>
        <v>–</v>
      </c>
      <c r="L31" s="24"/>
      <c r="M31" s="18" t="str">
        <f ca="1">IF(PROJECTS[[#This Row],[Date d’achèvement prévue]]="","–",(PROJECTS[[#This Row],[Date d’achèvement prévue]]-TODAY()))</f>
        <v>–</v>
      </c>
      <c r="N31" s="23">
        <v>0.15</v>
      </c>
      <c r="O31" s="55" t="s">
        <v>65</v>
      </c>
      <c r="P31" s="20"/>
      <c r="Q31" s="71" t="s">
        <v>79</v>
      </c>
      <c r="R31" s="20"/>
      <c r="S31" s="20"/>
      <c r="T31" s="41"/>
    </row>
    <row r="32" spans="2:20" ht="25.15" customHeight="1">
      <c r="B32" s="19">
        <v>4</v>
      </c>
      <c r="C32" s="55" t="s">
        <v>18</v>
      </c>
      <c r="D32" s="20"/>
      <c r="E32" s="35"/>
      <c r="F32" s="20" t="s">
        <v>42</v>
      </c>
      <c r="G32" s="20"/>
      <c r="H32" s="20"/>
      <c r="I32" s="21"/>
      <c r="J32" s="21"/>
      <c r="K32" s="48" t="str">
        <f>IF(PROJECTS[[#This Row],[Budget]]="","–",PROJECTS[[#This Row],[Budget]]-PROJECTS[[#This Row],[Réalité]])</f>
        <v>–</v>
      </c>
      <c r="L32" s="24"/>
      <c r="M32" s="18" t="str">
        <f ca="1">IF(PROJECTS[[#This Row],[Date d’achèvement prévue]]="","–",(PROJECTS[[#This Row],[Date d’achèvement prévue]]-TODAY()))</f>
        <v>–</v>
      </c>
      <c r="N32" s="23">
        <v>0.2</v>
      </c>
      <c r="O32" s="55" t="s">
        <v>65</v>
      </c>
      <c r="P32" s="20"/>
      <c r="Q32" s="71" t="s">
        <v>88</v>
      </c>
      <c r="R32" s="20"/>
      <c r="S32" s="20"/>
      <c r="T32" s="41"/>
    </row>
    <row r="33" spans="2:20" ht="25.15" customHeight="1">
      <c r="B33" s="25">
        <v>5</v>
      </c>
      <c r="C33" s="56" t="s">
        <v>108</v>
      </c>
      <c r="D33" s="20"/>
      <c r="E33" s="36"/>
      <c r="F33" s="26" t="s">
        <v>41</v>
      </c>
      <c r="G33" s="20"/>
      <c r="H33" s="26"/>
      <c r="I33" s="27"/>
      <c r="J33" s="27"/>
      <c r="K33" s="48" t="str">
        <f>IF(PROJECTS[[#This Row],[Budget]]="","–",PROJECTS[[#This Row],[Budget]]-PROJECTS[[#This Row],[Réalité]])</f>
        <v>–</v>
      </c>
      <c r="L33" s="28"/>
      <c r="M33" s="18" t="str">
        <f ca="1">IF(PROJECTS[[#This Row],[Date d’achèvement prévue]]="","–",(PROJECTS[[#This Row],[Date d’achèvement prévue]]-TODAY()))</f>
        <v>–</v>
      </c>
      <c r="N33" s="23">
        <v>0.75</v>
      </c>
      <c r="O33" s="56" t="s">
        <v>65</v>
      </c>
      <c r="P33" s="26"/>
      <c r="Q33" s="72" t="s">
        <v>82</v>
      </c>
      <c r="R33" s="26"/>
      <c r="S33" s="26"/>
      <c r="T33" s="42"/>
    </row>
    <row r="34" spans="2:20" ht="28.9" customHeight="1"/>
    <row r="35" spans="2:20" ht="34.9" customHeight="1">
      <c r="B35" s="33" t="s">
        <v>11</v>
      </c>
      <c r="C35" s="2"/>
      <c r="D35" s="2"/>
      <c r="E35" s="2"/>
      <c r="F35" s="2"/>
      <c r="G35" s="2"/>
      <c r="H35" s="2"/>
      <c r="I35" s="2"/>
    </row>
    <row r="36" spans="2:20" ht="37.15" customHeight="1">
      <c r="B36" s="31" t="s">
        <v>12</v>
      </c>
      <c r="C36" s="2"/>
      <c r="D36" s="2"/>
      <c r="E36" s="2"/>
      <c r="F36" s="2"/>
      <c r="G36" s="2"/>
      <c r="H36" s="2"/>
      <c r="I36" s="2"/>
    </row>
    <row r="37" spans="2:20" s="29" customFormat="1" ht="37.15" customHeight="1">
      <c r="B37" s="32" t="s">
        <v>13</v>
      </c>
      <c r="C37" s="30"/>
      <c r="D37" s="30"/>
      <c r="E37" s="30"/>
      <c r="F37" s="30"/>
      <c r="G37" s="30"/>
      <c r="H37" s="30"/>
      <c r="I37" s="30"/>
    </row>
    <row r="38" spans="2:20" ht="34.9" customHeight="1">
      <c r="B38" s="53" t="s">
        <v>14</v>
      </c>
      <c r="C38" s="52" t="s">
        <v>96</v>
      </c>
      <c r="D38" s="53" t="s">
        <v>109</v>
      </c>
      <c r="E38" s="52" t="s">
        <v>96</v>
      </c>
      <c r="F38" s="53" t="s">
        <v>38</v>
      </c>
      <c r="G38" s="52" t="s">
        <v>96</v>
      </c>
      <c r="H38" s="53" t="s">
        <v>110</v>
      </c>
      <c r="I38" s="52" t="s">
        <v>96</v>
      </c>
      <c r="J38" s="5"/>
      <c r="M38" s="5"/>
      <c r="N38" s="53" t="s">
        <v>78</v>
      </c>
      <c r="O38" s="52" t="s">
        <v>96</v>
      </c>
    </row>
    <row r="39" spans="2:20" ht="25.15" customHeight="1">
      <c r="B39" s="65">
        <v>1</v>
      </c>
      <c r="C39" s="52">
        <f>COUNTIFS(PROJECTS[Niveau de santé du projet],B39)</f>
        <v>2</v>
      </c>
      <c r="D39" s="57" t="s">
        <v>19</v>
      </c>
      <c r="E39" s="52">
        <f>COUNTIFS(PROJECTS[Priorité],D39)</f>
        <v>2</v>
      </c>
      <c r="F39" s="51" t="s">
        <v>44</v>
      </c>
      <c r="G39" s="52">
        <f>COUNTIFS(PROJECTS[Statut],F39)</f>
        <v>1</v>
      </c>
      <c r="H39" s="54" t="s">
        <v>64</v>
      </c>
      <c r="I39" s="52">
        <f>COUNTIFS(PROJECTS[Niveau de risque],H39)</f>
        <v>2</v>
      </c>
      <c r="J39" s="5"/>
      <c r="M39" s="5"/>
      <c r="N39" s="70" t="s">
        <v>79</v>
      </c>
      <c r="O39" s="52">
        <f>COUNTIFS(PROJECTS[Objectif stratégique],N39)</f>
        <v>2</v>
      </c>
    </row>
    <row r="40" spans="2:20" ht="25.15" customHeight="1">
      <c r="B40" s="66">
        <v>2</v>
      </c>
      <c r="C40" s="52">
        <f>COUNTIFS(PROJECTS[Niveau de santé du projet],B40)</f>
        <v>3</v>
      </c>
      <c r="D40" s="58" t="s">
        <v>17</v>
      </c>
      <c r="E40" s="52">
        <f>COUNTIFS(PROJECTS[Priorité],D40)</f>
        <v>3</v>
      </c>
      <c r="F40" s="51" t="s">
        <v>46</v>
      </c>
      <c r="G40" s="52">
        <f>COUNTIFS(PROJECTS[Statut],F40)</f>
        <v>2</v>
      </c>
      <c r="H40" s="61" t="s">
        <v>65</v>
      </c>
      <c r="I40" s="52">
        <f>COUNTIFS(PROJECTS[Niveau de risque],H40)</f>
        <v>5</v>
      </c>
      <c r="J40" s="5"/>
      <c r="M40" s="5"/>
      <c r="N40" s="73" t="s">
        <v>80</v>
      </c>
      <c r="O40" s="52">
        <f>COUNTIFS(PROJECTS[Objectif stratégique],N40)</f>
        <v>1</v>
      </c>
    </row>
    <row r="41" spans="2:20" ht="25.15" customHeight="1">
      <c r="B41" s="67">
        <v>3</v>
      </c>
      <c r="C41" s="52">
        <f>COUNTIFS(PROJECTS[Niveau de santé du projet],B41)</f>
        <v>2</v>
      </c>
      <c r="D41" s="59" t="s">
        <v>108</v>
      </c>
      <c r="E41" s="52">
        <f>COUNTIFS(PROJECTS[Priorité],D41)</f>
        <v>6</v>
      </c>
      <c r="F41" s="51" t="s">
        <v>43</v>
      </c>
      <c r="G41" s="52">
        <f>COUNTIFS(PROJECTS[Statut],F41)</f>
        <v>2</v>
      </c>
      <c r="H41" s="62" t="s">
        <v>66</v>
      </c>
      <c r="I41" s="52">
        <f>COUNTIFS(PROJECTS[Niveau de risque],H41)</f>
        <v>1</v>
      </c>
      <c r="J41" s="5"/>
      <c r="M41" s="5"/>
      <c r="N41" s="73" t="s">
        <v>81</v>
      </c>
      <c r="O41" s="52">
        <f>COUNTIFS(PROJECTS[Objectif stratégique],N41)</f>
        <v>0</v>
      </c>
    </row>
    <row r="42" spans="2:20" ht="25.15" customHeight="1">
      <c r="B42" s="68">
        <v>4</v>
      </c>
      <c r="C42" s="52">
        <f>COUNTIFS(PROJECTS[Niveau de santé du projet],B42)</f>
        <v>5</v>
      </c>
      <c r="D42" s="60" t="s">
        <v>18</v>
      </c>
      <c r="E42" s="52">
        <f>COUNTIFS(PROJECTS[Priorité],D42)</f>
        <v>3</v>
      </c>
      <c r="F42" s="51" t="s">
        <v>42</v>
      </c>
      <c r="G42" s="52">
        <f>COUNTIFS(PROJECTS[Statut],F42)</f>
        <v>2</v>
      </c>
      <c r="H42" s="63" t="s">
        <v>67</v>
      </c>
      <c r="I42" s="52">
        <f>COUNTIFS(PROJECTS[Niveau de risque],H42)</f>
        <v>3</v>
      </c>
      <c r="J42" s="5"/>
      <c r="M42" s="5"/>
      <c r="N42" s="73" t="s">
        <v>82</v>
      </c>
      <c r="O42" s="52">
        <f>COUNTIFS(PROJECTS[Objectif stratégique],N42)</f>
        <v>1</v>
      </c>
    </row>
    <row r="43" spans="2:20" ht="25.15" customHeight="1">
      <c r="B43" s="69">
        <v>5</v>
      </c>
      <c r="C43" s="52">
        <f>COUNTIFS(PROJECTS[Niveau de santé du projet],B43)</f>
        <v>2</v>
      </c>
      <c r="E43" s="52"/>
      <c r="F43" s="51" t="s">
        <v>41</v>
      </c>
      <c r="G43" s="52">
        <f>COUNTIFS(PROJECTS[Statut],F43)</f>
        <v>3</v>
      </c>
      <c r="H43" s="64" t="s">
        <v>68</v>
      </c>
      <c r="I43" s="52">
        <f>COUNTIFS(PROJECTS[Niveau de risque],H43)</f>
        <v>3</v>
      </c>
      <c r="J43" s="5"/>
      <c r="M43" s="5"/>
      <c r="N43" s="73" t="s">
        <v>83</v>
      </c>
      <c r="O43" s="52">
        <f>COUNTIFS(PROJECTS[Objectif stratégique],N43)</f>
        <v>1</v>
      </c>
    </row>
    <row r="44" spans="2:20" ht="25.15" customHeight="1">
      <c r="B44" s="5"/>
      <c r="C44" s="5"/>
      <c r="E44" s="5"/>
      <c r="F44" s="51" t="s">
        <v>40</v>
      </c>
      <c r="G44" s="52">
        <f>COUNTIFS(PROJECTS[Statut],F44)</f>
        <v>1</v>
      </c>
      <c r="H44" s="5"/>
      <c r="I44" s="5"/>
      <c r="J44" s="5"/>
      <c r="M44" s="5"/>
      <c r="N44" s="73" t="s">
        <v>84</v>
      </c>
      <c r="O44" s="52">
        <f>COUNTIFS(PROJECTS[Objectif stratégique],N44)</f>
        <v>2</v>
      </c>
    </row>
    <row r="45" spans="2:20" ht="25.15" customHeight="1">
      <c r="B45" s="5"/>
      <c r="C45" s="5"/>
      <c r="F45" s="51" t="s">
        <v>39</v>
      </c>
      <c r="G45" s="52">
        <f>COUNTIFS(PROJECTS[Statut],F45)</f>
        <v>1</v>
      </c>
      <c r="H45" s="5"/>
      <c r="I45" s="5"/>
      <c r="J45" s="1"/>
      <c r="M45" s="1"/>
      <c r="N45" s="73" t="s">
        <v>85</v>
      </c>
      <c r="O45" s="52">
        <f>COUNTIFS(PROJECTS[Objectif stratégique],N45)</f>
        <v>2</v>
      </c>
    </row>
    <row r="46" spans="2:20" ht="25.15" customHeight="1">
      <c r="B46" s="2"/>
      <c r="C46" s="2"/>
      <c r="F46" s="51" t="s">
        <v>45</v>
      </c>
      <c r="G46" s="52">
        <f>COUNTIFS(PROJECTS[Statut],F46)</f>
        <v>2</v>
      </c>
      <c r="H46" s="2"/>
      <c r="I46" s="2"/>
      <c r="N46" s="70" t="s">
        <v>86</v>
      </c>
      <c r="O46" s="52">
        <f>COUNTIFS(PROJECTS[Objectif stratégique],N46)</f>
        <v>1</v>
      </c>
    </row>
    <row r="47" spans="2:20" ht="25.15" customHeight="1">
      <c r="B47" s="2"/>
      <c r="C47" s="2"/>
      <c r="F47" s="6" t="s">
        <v>47</v>
      </c>
      <c r="G47" s="52">
        <f>COUNTIFS(PROJECTS[Statut],F47)</f>
        <v>0</v>
      </c>
      <c r="H47" s="2"/>
      <c r="I47" s="2"/>
      <c r="N47" s="70" t="s">
        <v>87</v>
      </c>
      <c r="O47" s="52">
        <f>COUNTIFS(PROJECTS[Objectif stratégique],N47)</f>
        <v>1</v>
      </c>
    </row>
    <row r="48" spans="2:20" ht="25.15" customHeight="1">
      <c r="B48" s="2"/>
      <c r="C48" s="2"/>
      <c r="F48" s="2"/>
      <c r="G48" s="2"/>
      <c r="H48" s="2"/>
      <c r="I48" s="2"/>
      <c r="N48" s="70" t="s">
        <v>88</v>
      </c>
      <c r="O48" s="52">
        <f>COUNTIFS(PROJECTS[Objectif stratégique],N48)</f>
        <v>3</v>
      </c>
    </row>
    <row r="49" spans="14:15" ht="25.15" customHeight="1">
      <c r="N49" s="70" t="s">
        <v>47</v>
      </c>
      <c r="O49" s="52">
        <f>COUNTIFS(PROJECTS[Objectif stratégique],N49)</f>
        <v>0</v>
      </c>
    </row>
    <row r="50" spans="14:15" ht="25.15" customHeight="1">
      <c r="N50" s="70" t="s">
        <v>89</v>
      </c>
      <c r="O50" s="52">
        <f>COUNTIFS(PROJECTS[Objectif stratégique],N50)</f>
        <v>0</v>
      </c>
    </row>
    <row r="51" spans="14:15" ht="25.15" customHeight="1">
      <c r="N51" s="70" t="s">
        <v>90</v>
      </c>
      <c r="O51" s="52">
        <f>COUNTIFS(PROJECTS[Objectif stratégique],N51)</f>
        <v>0</v>
      </c>
    </row>
    <row r="52" spans="14:15" ht="25.15" customHeight="1">
      <c r="N52" s="70" t="s">
        <v>91</v>
      </c>
      <c r="O52" s="52">
        <f>COUNTIFS(PROJECTS[Objectif stratégique],N52)</f>
        <v>0</v>
      </c>
    </row>
    <row r="53" spans="14:15" ht="25.15" customHeight="1">
      <c r="N53" s="70" t="s">
        <v>92</v>
      </c>
      <c r="O53" s="52">
        <f>COUNTIFS(PROJECTS[Objectif stratégique],N53)</f>
        <v>0</v>
      </c>
    </row>
    <row r="54" spans="14:15" ht="25.15" customHeight="1">
      <c r="N54" s="70" t="s">
        <v>93</v>
      </c>
      <c r="O54" s="52">
        <f>COUNTIFS(PROJECTS[Objectif stratégique],N54)</f>
        <v>0</v>
      </c>
    </row>
    <row r="55" spans="14:15" ht="25.15" customHeight="1">
      <c r="N55" s="70" t="s">
        <v>94</v>
      </c>
      <c r="O55" s="52">
        <f>COUNTIFS(PROJECTS[Objectif stratégique],N55)</f>
        <v>0</v>
      </c>
    </row>
  </sheetData>
  <mergeCells count="18">
    <mergeCell ref="B8:D8"/>
    <mergeCell ref="E8:F8"/>
    <mergeCell ref="H8:I8"/>
    <mergeCell ref="J8:K8"/>
    <mergeCell ref="I4:K4"/>
    <mergeCell ref="I5:K5"/>
    <mergeCell ref="B4:F4"/>
    <mergeCell ref="B5:F5"/>
    <mergeCell ref="B7:D7"/>
    <mergeCell ref="E7:F7"/>
    <mergeCell ref="H7:I7"/>
    <mergeCell ref="J7:K7"/>
    <mergeCell ref="B11:C11"/>
    <mergeCell ref="B12:C12"/>
    <mergeCell ref="B13:C13"/>
    <mergeCell ref="D11:E11"/>
    <mergeCell ref="D12:E12"/>
    <mergeCell ref="D13:E13"/>
  </mergeCells>
  <phoneticPr fontId="8" type="noConversion"/>
  <conditionalFormatting sqref="B20:B33">
    <cfRule type="containsText" dxfId="45" priority="82" operator="containsText" text="3">
      <formula>NOT(ISERROR(SEARCH("3",B20)))</formula>
    </cfRule>
    <cfRule type="containsText" dxfId="44" priority="81" operator="containsText" text="2">
      <formula>NOT(ISERROR(SEARCH("2",B20)))</formula>
    </cfRule>
    <cfRule type="containsText" dxfId="43" priority="80" operator="containsText" text="1">
      <formula>NOT(ISERROR(SEARCH("1",B20)))</formula>
    </cfRule>
    <cfRule type="containsText" dxfId="42" priority="79" operator="containsText" text="5">
      <formula>NOT(ISERROR(SEARCH("5",B20)))</formula>
    </cfRule>
    <cfRule type="containsText" dxfId="41" priority="83" operator="containsText" text="4">
      <formula>NOT(ISERROR(SEARCH("4",B20)))</formula>
    </cfRule>
  </conditionalFormatting>
  <conditionalFormatting sqref="C20:C33 D39:D42">
    <cfRule type="containsText" dxfId="40" priority="114" operator="containsText" text="Faible">
      <formula>NOT(ISERROR(SEARCH("Faible",C20)))</formula>
    </cfRule>
    <cfRule type="containsText" dxfId="39" priority="115" stopIfTrue="1" operator="containsText" text="Moyenne">
      <formula>NOT(ISERROR(SEARCH("Moyenne",C20)))</formula>
    </cfRule>
    <cfRule type="containsText" dxfId="38" priority="116" stopIfTrue="1" operator="containsText" text="Elevée">
      <formula>NOT(ISERROR(SEARCH("Elevée",C20)))</formula>
    </cfRule>
    <cfRule type="containsText" dxfId="37" priority="117" operator="containsText" text="Extrême">
      <formula>NOT(ISERROR(SEARCH("Extrême",C20)))</formula>
    </cfRule>
  </conditionalFormatting>
  <conditionalFormatting sqref="F20:F33">
    <cfRule type="containsText" dxfId="36" priority="32" operator="containsText" text="Planification">
      <formula>NOT(ISERROR(SEARCH("Planification",F20)))</formula>
    </cfRule>
    <cfRule type="containsText" dxfId="35" priority="31" stopIfTrue="1" operator="containsText" text="Approuvé">
      <formula>NOT(ISERROR(SEARCH("Approuvé",F20)))</formula>
    </cfRule>
    <cfRule type="containsText" dxfId="34" priority="30" operator="containsText" text="Demandé">
      <formula>NOT(ISERROR(SEARCH("Demandé",F20)))</formula>
    </cfRule>
    <cfRule type="containsText" dxfId="33" priority="24" operator="containsText" text="En cours">
      <formula>NOT(ISERROR(SEARCH("En cours",F20)))</formula>
    </cfRule>
    <cfRule type="containsText" dxfId="32" priority="28" stopIfTrue="1" operator="containsText" text="Terminé">
      <formula>NOT(ISERROR(SEARCH("Terminé",F20)))</formula>
    </cfRule>
    <cfRule type="containsText" dxfId="31" priority="29" stopIfTrue="1" operator="containsText" text="En attente">
      <formula>NOT(ISERROR(SEARCH("En attente",F20)))</formula>
    </cfRule>
    <cfRule type="containsText" dxfId="30" priority="27" stopIfTrue="1" operator="containsText" text="Superviser">
      <formula>NOT(ISERROR(SEARCH("Superviser",F20)))</formula>
    </cfRule>
    <cfRule type="containsText" dxfId="29" priority="26" stopIfTrue="1" operator="containsText" text="Autre">
      <formula>NOT(ISERROR(SEARCH("Autre",F20)))</formula>
    </cfRule>
    <cfRule type="containsText" dxfId="28" priority="25" operator="containsText" text="Proposé">
      <formula>NOT(ISERROR(SEARCH("Proposé",F20)))</formula>
    </cfRule>
  </conditionalFormatting>
  <conditionalFormatting sqref="F39:F47">
    <cfRule type="containsText" dxfId="27" priority="4" stopIfTrue="1" operator="containsText" text="Superviser">
      <formula>NOT(ISERROR(SEARCH("Superviser",F39)))</formula>
    </cfRule>
    <cfRule type="containsText" dxfId="26" priority="5" stopIfTrue="1" operator="containsText" text="Terminé">
      <formula>NOT(ISERROR(SEARCH("Terminé",F39)))</formula>
    </cfRule>
    <cfRule type="containsText" dxfId="25" priority="7" operator="containsText" text="Demandé">
      <formula>NOT(ISERROR(SEARCH("Demandé",F39)))</formula>
    </cfRule>
    <cfRule type="containsText" dxfId="24" priority="8" stopIfTrue="1" operator="containsText" text="Approuvé">
      <formula>NOT(ISERROR(SEARCH("Approuvé",F39)))</formula>
    </cfRule>
    <cfRule type="containsText" dxfId="23" priority="9" operator="containsText" text="Planification">
      <formula>NOT(ISERROR(SEARCH("Planification",F39)))</formula>
    </cfRule>
    <cfRule type="containsText" dxfId="22" priority="6" stopIfTrue="1" operator="containsText" text="En attente">
      <formula>NOT(ISERROR(SEARCH("En attente",F39)))</formula>
    </cfRule>
    <cfRule type="containsText" dxfId="21" priority="1" operator="containsText" text="En cours">
      <formula>NOT(ISERROR(SEARCH("En cours",F39)))</formula>
    </cfRule>
    <cfRule type="containsText" dxfId="20" priority="2" operator="containsText" text="Proposé">
      <formula>NOT(ISERROR(SEARCH("Proposé",F39)))</formula>
    </cfRule>
    <cfRule type="containsText" dxfId="19" priority="3" stopIfTrue="1" operator="containsText" text="Autre">
      <formula>NOT(ISERROR(SEARCH("Autre",F39)))</formula>
    </cfRule>
  </conditionalFormatting>
  <conditionalFormatting sqref="H39:H43">
    <cfRule type="containsText" dxfId="18" priority="14" operator="containsText" text="Probable">
      <formula>NOT(ISERROR(SEARCH("Probable",H39)))</formula>
    </cfRule>
    <cfRule type="containsText" dxfId="17" priority="13" operator="containsText" text="Très probable">
      <formula>NOT(ISERROR(SEARCH("Très probable",H39)))</formula>
    </cfRule>
    <cfRule type="containsText" dxfId="16" priority="12" stopIfTrue="1" operator="containsText" text="Possible">
      <formula>NOT(ISERROR(SEARCH("Possible",H39)))</formula>
    </cfRule>
    <cfRule type="containsText" dxfId="15" priority="11" stopIfTrue="1" operator="containsText" text="Improbable">
      <formula>NOT(ISERROR(SEARCH("Improbable",H39)))</formula>
    </cfRule>
    <cfRule type="containsText" dxfId="14" priority="10" operator="containsText" text="Très improbable">
      <formula>NOT(ISERROR(SEARCH("Très improbable",H39)))</formula>
    </cfRule>
  </conditionalFormatting>
  <conditionalFormatting sqref="N20:N33">
    <cfRule type="dataBar" priority="126">
      <dataBar>
        <cfvo type="percent" val="0"/>
        <cfvo type="percent" val="100"/>
        <color theme="6" tint="0.59999389629810485"/>
      </dataBar>
      <extLst>
        <ext xmlns:x14="http://schemas.microsoft.com/office/spreadsheetml/2009/9/main" uri="{B025F937-C7B1-47D3-B67F-A62EFF666E3E}">
          <x14:id>{E0306729-0783-D244-B897-D32525FB47DD}</x14:id>
        </ext>
      </extLst>
    </cfRule>
  </conditionalFormatting>
  <conditionalFormatting sqref="N39:N43">
    <cfRule type="containsText" dxfId="13" priority="33" operator="containsText" text="Highly Unlikely">
      <formula>NOT(ISERROR(SEARCH("Highly Unlikely",N39)))</formula>
    </cfRule>
    <cfRule type="containsText" dxfId="12" priority="34" stopIfTrue="1" operator="containsText" text="Unlikely">
      <formula>NOT(ISERROR(SEARCH("Unlikely",N39)))</formula>
    </cfRule>
    <cfRule type="containsText" dxfId="11" priority="35" stopIfTrue="1" operator="containsText" text="Possible">
      <formula>NOT(ISERROR(SEARCH("Possible",N39)))</formula>
    </cfRule>
    <cfRule type="containsText" dxfId="10" priority="36" operator="containsText" text="Highly Likely">
      <formula>NOT(ISERROR(SEARCH("Highly Likely",N39)))</formula>
    </cfRule>
    <cfRule type="containsText" dxfId="9" priority="37" operator="containsText" text="Likely">
      <formula>NOT(ISERROR(SEARCH("Likely",N39)))</formula>
    </cfRule>
  </conditionalFormatting>
  <conditionalFormatting sqref="O20:O33">
    <cfRule type="containsText" dxfId="8" priority="20" operator="containsText" text="Faible">
      <formula>NOT(ISERROR(SEARCH("Faible",O20)))</formula>
    </cfRule>
    <cfRule type="containsText" dxfId="7" priority="19" operator="containsText" text="Probable">
      <formula>NOT(ISERROR(SEARCH("Probable",O20)))</formula>
    </cfRule>
    <cfRule type="containsText" dxfId="6" priority="18" operator="containsText" text="Très probable">
      <formula>NOT(ISERROR(SEARCH("Très probable",O20)))</formula>
    </cfRule>
    <cfRule type="containsText" dxfId="5" priority="17" stopIfTrue="1" operator="containsText" text="Possible">
      <formula>NOT(ISERROR(SEARCH("Possible",O20)))</formula>
    </cfRule>
    <cfRule type="containsText" dxfId="4" priority="16" stopIfTrue="1" operator="containsText" text="Improbable">
      <formula>NOT(ISERROR(SEARCH("Improbable",O20)))</formula>
    </cfRule>
    <cfRule type="containsText" dxfId="3" priority="15" operator="containsText" text="Très improbable">
      <formula>NOT(ISERROR(SEARCH("Très improbable",O20)))</formula>
    </cfRule>
    <cfRule type="containsText" dxfId="2" priority="23" operator="containsText" text="Extrême">
      <formula>NOT(ISERROR(SEARCH("Extrême",O20)))</formula>
    </cfRule>
    <cfRule type="containsText" dxfId="1" priority="22" stopIfTrue="1" operator="containsText" text="Elevée">
      <formula>NOT(ISERROR(SEARCH("Elevée",O20)))</formula>
    </cfRule>
    <cfRule type="containsText" dxfId="0" priority="21" stopIfTrue="1" operator="containsText" text="Moyenne">
      <formula>NOT(ISERROR(SEARCH("Moyenne",O20)))</formula>
    </cfRule>
  </conditionalFormatting>
  <dataValidations count="5">
    <dataValidation type="list" allowBlank="1" showInputMessage="1" showErrorMessage="1" sqref="B20:B33" xr:uid="{00000000-0002-0000-0000-000001000000}">
      <formula1>$B$39:$B$43</formula1>
    </dataValidation>
    <dataValidation type="list" allowBlank="1" showInputMessage="1" showErrorMessage="1" sqref="F20:F33" xr:uid="{E18A784B-F24C-4140-A505-D1AB58B308AC}">
      <formula1>$F$39:$F$47</formula1>
    </dataValidation>
    <dataValidation type="list" allowBlank="1" showInputMessage="1" showErrorMessage="1" sqref="C20:C33" xr:uid="{00000000-0002-0000-0000-000000000000}">
      <formula1>$D$39:$D$42</formula1>
    </dataValidation>
    <dataValidation type="list" allowBlank="1" showInputMessage="1" showErrorMessage="1" sqref="O20:O33" xr:uid="{F05F0E6C-831F-435B-A701-146B7EEB946E}">
      <formula1>$H$39:$H$43</formula1>
    </dataValidation>
    <dataValidation type="list" allowBlank="1" showInputMessage="1" showErrorMessage="1" sqref="Q20:Q33" xr:uid="{054EF34E-7340-304D-93E6-AFA747292B3F}">
      <formula1>$N$39:$N$49</formula1>
    </dataValidation>
  </dataValidations>
  <pageMargins left="0.25" right="0.25" top="0.75" bottom="0.75" header="0.3" footer="0.3"/>
  <pageSetup scale="38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306729-0783-D244-B897-D32525FB47DD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rgb="FFFFC000"/>
            </x14:dataBar>
          </x14:cfRule>
          <xm:sqref>N20:N33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89EC-0480-A840-84A8-C092A640C9CB}">
  <sheetPr>
    <tabColor theme="1" tint="0.34998626667073579"/>
  </sheetPr>
  <dimension ref="B1:B2"/>
  <sheetViews>
    <sheetView showGridLines="0" workbookViewId="0"/>
  </sheetViews>
  <sheetFormatPr defaultColWidth="10.7265625" defaultRowHeight="14.5"/>
  <cols>
    <col min="1" max="1" width="3.26953125" style="11" customWidth="1"/>
    <col min="2" max="2" width="88.26953125" style="11" customWidth="1"/>
    <col min="3" max="16384" width="10.7265625" style="11"/>
  </cols>
  <sheetData>
    <row r="1" spans="2:2" ht="19.899999999999999" customHeight="1"/>
    <row r="2" spans="2:2" ht="133.5" customHeight="1">
      <c r="B2" s="12" t="s">
        <v>106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Tableau de bord de co</vt:lpstr>
      <vt:lpstr>VIERGE - Tableau de bord de con</vt:lpstr>
      <vt:lpstr>- Exclusion de responsabilité -</vt:lpstr>
      <vt:lpstr>'EXEMPLE - Tableau de bord de co'!Print_Area</vt:lpstr>
      <vt:lpstr>'VIERGE - Tableau de bord de con'!Print_Area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cp:lastPrinted>2025-02-15T16:34:20Z</cp:lastPrinted>
  <dcterms:created xsi:type="dcterms:W3CDTF">2015-10-19T17:42:33Z</dcterms:created>
  <dcterms:modified xsi:type="dcterms:W3CDTF">2025-07-17T17:07:35Z</dcterms:modified>
</cp:coreProperties>
</file>